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0\GFI-POD sa objavama\"/>
    </mc:Choice>
  </mc:AlternateContent>
  <bookViews>
    <workbookView xWindow="0" yWindow="0" windowWidth="15735" windowHeight="1138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D89" i="24" l="1"/>
  <c r="D108" i="24" s="1"/>
  <c r="E67" i="24" l="1"/>
  <c r="I104" i="19" l="1"/>
  <c r="E213" i="24" l="1"/>
  <c r="E209" i="24"/>
  <c r="E207" i="24"/>
  <c r="E205" i="24"/>
  <c r="E243" i="24" l="1"/>
  <c r="E106" i="24" l="1"/>
  <c r="E104" i="24"/>
  <c r="E102" i="24"/>
  <c r="E100" i="24"/>
  <c r="E98" i="24"/>
  <c r="E96" i="24"/>
  <c r="E97" i="24"/>
  <c r="F94" i="24"/>
  <c r="F95" i="24"/>
  <c r="E90" i="24"/>
  <c r="E114" i="24"/>
  <c r="D77" i="24" l="1"/>
  <c r="F57" i="24" l="1"/>
  <c r="E76" i="24" l="1"/>
  <c r="E75" i="24"/>
  <c r="E72" i="24" l="1"/>
  <c r="E65" i="24" l="1"/>
  <c r="E60" i="24"/>
  <c r="E55" i="24"/>
  <c r="E54" i="24"/>
  <c r="E51" i="24" l="1"/>
  <c r="E49" i="24"/>
  <c r="E47" i="24"/>
  <c r="E45" i="24"/>
  <c r="E71" i="24" l="1"/>
  <c r="D64" i="24"/>
  <c r="E64" i="24" s="1"/>
  <c r="E74" i="24" l="1"/>
  <c r="F74" i="24" s="1"/>
  <c r="F60" i="24" l="1"/>
  <c r="F52" i="24"/>
  <c r="F45" i="24"/>
  <c r="F46" i="24"/>
  <c r="F47" i="24"/>
  <c r="F48" i="24"/>
  <c r="F49" i="24"/>
  <c r="E44" i="24"/>
  <c r="D44" i="24"/>
  <c r="D51" i="24"/>
  <c r="F51" i="24" s="1"/>
  <c r="F44" i="24" l="1"/>
  <c r="D70" i="24"/>
  <c r="D80" i="24" s="1"/>
  <c r="F252" i="24"/>
  <c r="F232" i="24"/>
  <c r="E230" i="24"/>
  <c r="D230" i="24"/>
  <c r="D234" i="24" s="1"/>
  <c r="F228" i="24"/>
  <c r="F226" i="24"/>
  <c r="F224" i="24"/>
  <c r="F194" i="24"/>
  <c r="F186" i="24"/>
  <c r="F184" i="24"/>
  <c r="F182" i="24"/>
  <c r="F180" i="24"/>
  <c r="F179" i="24"/>
  <c r="F178" i="24"/>
  <c r="F177" i="24"/>
  <c r="F176" i="24"/>
  <c r="F175" i="24"/>
  <c r="F174" i="24"/>
  <c r="E173" i="24"/>
  <c r="E190" i="24" s="1"/>
  <c r="D173" i="24"/>
  <c r="D190" i="24" s="1"/>
  <c r="F171" i="24"/>
  <c r="F170" i="24"/>
  <c r="E169" i="24"/>
  <c r="D169" i="24"/>
  <c r="D188" i="24" s="1"/>
  <c r="F159" i="24"/>
  <c r="F157" i="24"/>
  <c r="F156" i="24"/>
  <c r="F155" i="24"/>
  <c r="F154" i="24"/>
  <c r="F153" i="24"/>
  <c r="F152" i="24"/>
  <c r="E151" i="24"/>
  <c r="D151" i="24"/>
  <c r="F149" i="24"/>
  <c r="F148" i="24"/>
  <c r="F147" i="24"/>
  <c r="F146" i="24"/>
  <c r="E145" i="24"/>
  <c r="D145" i="24"/>
  <c r="F143" i="24"/>
  <c r="F141" i="24"/>
  <c r="F138" i="24"/>
  <c r="F136" i="24"/>
  <c r="F135" i="24"/>
  <c r="F134" i="24"/>
  <c r="F133" i="24"/>
  <c r="E132" i="24"/>
  <c r="D132" i="24"/>
  <c r="D139" i="24" s="1"/>
  <c r="F243" i="24"/>
  <c r="F213" i="24"/>
  <c r="E211" i="24"/>
  <c r="D211" i="24"/>
  <c r="D215" i="24" s="1"/>
  <c r="F209" i="24"/>
  <c r="F207" i="24"/>
  <c r="F205" i="24"/>
  <c r="F114" i="24"/>
  <c r="F106" i="24"/>
  <c r="F104" i="24"/>
  <c r="F102" i="24"/>
  <c r="F100" i="24"/>
  <c r="F99" i="24"/>
  <c r="F98" i="24"/>
  <c r="F97" i="24"/>
  <c r="F96" i="24"/>
  <c r="E93" i="24"/>
  <c r="E110" i="24" s="1"/>
  <c r="D93" i="24"/>
  <c r="D110" i="24" s="1"/>
  <c r="F91" i="24"/>
  <c r="F90" i="24"/>
  <c r="E89" i="24"/>
  <c r="E108" i="24" s="1"/>
  <c r="F108" i="24" s="1"/>
  <c r="F79" i="24"/>
  <c r="F77" i="24"/>
  <c r="F76" i="24"/>
  <c r="F75" i="24"/>
  <c r="F73" i="24"/>
  <c r="F72" i="24"/>
  <c r="F71" i="24"/>
  <c r="E70" i="24"/>
  <c r="E80" i="24" s="1"/>
  <c r="F68" i="24"/>
  <c r="F67" i="24"/>
  <c r="F66" i="24"/>
  <c r="F65" i="24"/>
  <c r="F62" i="24"/>
  <c r="F55" i="24"/>
  <c r="F54" i="24"/>
  <c r="F53" i="24"/>
  <c r="E58" i="24"/>
  <c r="D58" i="24"/>
  <c r="D192" i="24" l="1"/>
  <c r="D196" i="24" s="1"/>
  <c r="F230" i="24"/>
  <c r="F151" i="24"/>
  <c r="F58" i="24"/>
  <c r="F132" i="24"/>
  <c r="D160" i="24"/>
  <c r="F169" i="24"/>
  <c r="E188" i="24"/>
  <c r="F188" i="24" s="1"/>
  <c r="E160" i="24"/>
  <c r="F173" i="24"/>
  <c r="F93" i="24"/>
  <c r="F70" i="24"/>
  <c r="F80" i="24"/>
  <c r="F211" i="24"/>
  <c r="E234" i="24"/>
  <c r="F234" i="24" s="1"/>
  <c r="F190" i="24"/>
  <c r="E139" i="24"/>
  <c r="F139" i="24" s="1"/>
  <c r="F145" i="24"/>
  <c r="E112" i="24"/>
  <c r="E116" i="24" s="1"/>
  <c r="F64" i="24"/>
  <c r="F89" i="24"/>
  <c r="D112" i="24"/>
  <c r="D116" i="24" s="1"/>
  <c r="E215" i="24"/>
  <c r="F215" i="24" s="1"/>
  <c r="H104" i="19"/>
  <c r="E192" i="24" l="1"/>
  <c r="F192" i="24" s="1"/>
  <c r="F160" i="24"/>
  <c r="F116" i="24"/>
  <c r="F112" i="24"/>
  <c r="F110" i="24"/>
  <c r="I69" i="19"/>
  <c r="E196" i="24" l="1"/>
  <c r="F196" i="24" s="1"/>
  <c r="I78" i="18"/>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V38" i="22"/>
  <c r="V57" i="22" s="1"/>
  <c r="U61" i="22" l="1"/>
  <c r="W49" i="22"/>
  <c r="W61" i="22" s="1"/>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U10" i="22"/>
  <c r="U29" i="22" s="1"/>
  <c r="V10" i="22"/>
  <c r="V29" i="22" s="1"/>
  <c r="W10" i="22"/>
  <c r="W29" i="22" s="1"/>
  <c r="H10" i="22"/>
  <c r="H29" i="22" s="1"/>
  <c r="H35" i="22" s="1"/>
  <c r="I46" i="21"/>
  <c r="H46" i="21"/>
  <c r="I40" i="21"/>
  <c r="H40" i="21"/>
  <c r="H47" i="21" l="1"/>
  <c r="I47" i="21"/>
  <c r="W60" i="22"/>
  <c r="T35" i="22"/>
  <c r="U35" i="22" s="1"/>
  <c r="H38" i="22"/>
  <c r="H57" i="22" s="1"/>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T38" i="22"/>
  <c r="T57" i="22" s="1"/>
  <c r="W35" i="22"/>
  <c r="W38" i="22" s="1"/>
  <c r="W57" i="22" s="1"/>
  <c r="U38" i="22"/>
  <c r="U57" i="22" s="1"/>
  <c r="H55" i="20"/>
  <c r="H24" i="20"/>
  <c r="H27" i="20" s="1"/>
  <c r="I42" i="20"/>
  <c r="I34" i="21"/>
  <c r="I49" i="21"/>
  <c r="I51" i="21" s="1"/>
  <c r="H42" i="20"/>
  <c r="H34" i="21"/>
  <c r="H49" i="21" s="1"/>
  <c r="H51" i="21" s="1"/>
  <c r="I89" i="19"/>
  <c r="I99" i="19" s="1"/>
  <c r="I100" i="19" s="1"/>
  <c r="I103" i="19" s="1"/>
  <c r="I102" i="19" s="1"/>
  <c r="H89" i="19"/>
  <c r="H99" i="19" s="1"/>
  <c r="I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57" i="20"/>
  <c r="H59" i="20" s="1"/>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 r="H88" i="19" s="1"/>
  <c r="H85" i="19" l="1"/>
  <c r="H84" i="19" s="1"/>
  <c r="H100" i="19"/>
  <c r="H103" i="19" l="1"/>
  <c r="H102" i="19" s="1"/>
</calcChain>
</file>

<file path=xl/sharedStrings.xml><?xml version="1.0" encoding="utf-8"?>
<sst xmlns="http://schemas.openxmlformats.org/spreadsheetml/2006/main" count="972" uniqueCount="708">
  <si>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</si>
  <si>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</si>
  <si>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</si>
  <si>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</si>
  <si>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</si>
  <si>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</si>
  <si>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</si>
  <si>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</si>
  <si>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</si>
  <si>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</si>
  <si>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</si>
  <si>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</si>
  <si>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</si>
  <si>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</si>
  <si>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</si>
  <si>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</si>
  <si>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</si>
  <si>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</si>
  <si>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</si>
  <si>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</si>
  <si>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</si>
  <si>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</si>
  <si>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</si>
  <si>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</si>
  <si>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</si>
  <si>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</si>
  <si>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</si>
  <si>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</si>
  <si>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</si>
  <si>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</si>
  <si>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</si>
  <si>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</si>
  <si>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</si>
  <si>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</si>
  <si>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</si>
  <si>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</si>
  <si>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</si>
  <si>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</si>
  <si>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</si>
  <si>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</si>
  <si>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</si>
  <si>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</si>
  <si>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</si>
  <si>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</si>
  <si>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</si>
  <si>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</si>
  <si>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</si>
  <si>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</si>
  <si>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</si>
  <si>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</si>
  <si>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</si>
  <si>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</si>
  <si>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</si>
  <si>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</si>
  <si>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</si>
  <si>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</si>
  <si>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</si>
  <si>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</si>
  <si>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</si>
  <si>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</si>
  <si>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</si>
  <si>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</si>
  <si>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</si>
  <si>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</si>
  <si>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</si>
  <si>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</si>
  <si>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</si>
  <si>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</si>
  <si>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</si>
  <si>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</si>
  <si>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</si>
  <si>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</si>
  <si>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</si>
  <si>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</si>
  <si>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</si>
  <si>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</si>
  <si>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</si>
  <si>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</si>
  <si>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</si>
  <si>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</si>
  <si>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</si>
  <si>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</si>
  <si>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</si>
  <si>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</si>
  <si>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</si>
  <si>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</si>
  <si>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</si>
  <si>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</si>
  <si>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</si>
  <si>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</si>
  <si>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</si>
  <si>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</si>
  <si>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</si>
  <si>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</si>
  <si>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</si>
  <si>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</si>
  <si>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</si>
  <si>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</si>
  <si>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</si>
  <si>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</si>
  <si>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</si>
  <si>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</si>
  <si>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</si>
  <si>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</si>
  <si>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</si>
  <si>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</si>
  <si>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</si>
  <si>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</si>
  <si>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</si>
  <si>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</si>
  <si>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</si>
  <si>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</si>
  <si>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</si>
  <si>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</si>
  <si>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</si>
  <si>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</si>
  <si>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</si>
  <si>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</si>
  <si>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</si>
  <si>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</si>
  <si>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</si>
  <si>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</si>
  <si>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</si>
  <si>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</si>
  <si>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</si>
  <si>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</si>
  <si>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</si>
  <si>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</si>
  <si>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</si>
  <si>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</si>
  <si>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</si>
  <si>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</si>
  <si>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</si>
  <si>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</si>
  <si>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</si>
  <si>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</si>
  <si>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</si>
  <si>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</si>
  <si>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</si>
  <si>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</si>
  <si>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</si>
  <si>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</si>
  <si>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</si>
  <si>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</si>
  <si>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</si>
  <si>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</si>
  <si>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</si>
  <si>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</si>
  <si>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</si>
  <si>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</si>
  <si>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</si>
  <si>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</si>
  <si>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</si>
  <si>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</si>
  <si>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</si>
  <si>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</si>
  <si>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</si>
  <si>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</si>
  <si>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</si>
  <si>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</si>
  <si>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</si>
  <si>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</si>
  <si>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</si>
  <si>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</si>
  <si>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</si>
  <si>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</si>
  <si>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</si>
  <si>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</si>
  <si>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</si>
  <si>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</si>
  <si>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</si>
  <si>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</si>
  <si>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</si>
  <si>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</si>
  <si>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</si>
  <si>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</si>
  <si>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</si>
  <si>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</si>
  <si>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</si>
  <si>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</si>
  <si>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</si>
  <si>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</si>
  <si>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</si>
  <si>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</si>
  <si>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</si>
  <si>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</si>
  <si>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</si>
  <si>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</si>
  <si>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</si>
  <si>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</si>
  <si>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</si>
  <si>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</si>
  <si>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</si>
  <si>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</si>
  <si>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</si>
  <si>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</si>
  <si>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</si>
  <si>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</si>
  <si>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</si>
  <si>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</si>
  <si>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</si>
  <si>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</si>
  <si>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</si>
  <si>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</si>
  <si>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</si>
  <si>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</si>
  <si>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</si>
  <si>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</si>
  <si>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</si>
  <si>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</si>
  <si>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</si>
  <si>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</si>
  <si>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</si>
  <si>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</si>
  <si>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</si>
  <si>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</si>
  <si>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</si>
  <si>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</si>
  <si>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</si>
  <si>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</si>
  <si>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</si>
  <si>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</si>
  <si>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</si>
  <si>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</si>
  <si>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</si>
  <si>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</si>
  <si>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</si>
  <si>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</si>
  <si>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</si>
  <si>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</si>
  <si>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</si>
  <si>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</si>
  <si>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</si>
  <si>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</si>
  <si>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</si>
  <si>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</si>
  <si>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</si>
  <si>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</si>
  <si>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</si>
  <si>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</si>
  <si>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</si>
  <si>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</si>
  <si>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</si>
  <si>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</si>
  <si>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</si>
  <si>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</si>
  <si>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</si>
  <si>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</si>
  <si>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</si>
  <si>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</si>
  <si>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</si>
  <si>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</si>
  <si>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</si>
  <si>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</si>
  <si>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</si>
  <si>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</si>
  <si>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</si>
  <si>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</si>
  <si>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</si>
  <si>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</si>
  <si>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</si>
  <si>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</si>
  <si>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</si>
  <si>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</si>
  <si>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</si>
  <si>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</si>
  <si>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</si>
  <si>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</si>
  <si>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</si>
  <si>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</si>
  <si>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</si>
  <si>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</si>
  <si>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</si>
  <si>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</si>
  <si>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</si>
  <si>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</si>
  <si>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</si>
  <si>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</si>
  <si>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</si>
  <si>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</si>
  <si>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</si>
  <si>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</si>
  <si>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</si>
  <si>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</si>
  <si>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</si>
  <si>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</si>
  <si>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</si>
  <si>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</si>
  <si>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</si>
  <si>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</si>
  <si>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</si>
  <si>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</si>
  <si>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</si>
  <si>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</si>
  <si>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</si>
  <si>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</si>
  <si>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</si>
  <si>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</si>
  <si>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</si>
  <si>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</si>
  <si>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</si>
  <si>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</si>
  <si>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</si>
  <si>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</si>
  <si>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</si>
  <si>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</si>
  <si>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</si>
  <si>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</si>
  <si>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</si>
  <si>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</si>
  <si>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</si>
  <si>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</si>
  <si>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</si>
  <si>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</si>
  <si>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</si>
  <si>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</si>
  <si>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</si>
  <si>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</si>
  <si>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</si>
  <si>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</si>
  <si>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</si>
  <si>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</si>
  <si>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</si>
  <si>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</si>
  <si>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</si>
  <si>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</si>
  <si>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</si>
  <si>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</si>
  <si>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</si>
  <si>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</si>
  <si>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</si>
  <si>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</si>
  <si>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</si>
  <si>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</si>
  <si>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</si>
  <si>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</si>
  <si>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</si>
  <si>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</si>
  <si>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</si>
  <si>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</si>
  <si>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</si>
  <si>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</si>
  <si>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</si>
  <si>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</si>
  <si>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</si>
  <si>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</si>
  <si>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</si>
  <si>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</si>
  <si>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</si>
  <si>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</si>
  <si>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</si>
  <si>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</si>
  <si>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</si>
  <si>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</si>
  <si>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</si>
  <si>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</si>
  <si>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</si>
  <si>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</si>
  <si>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</si>
  <si>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</si>
  <si>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</si>
  <si>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</si>
  <si>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</si>
  <si>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</si>
  <si>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</si>
  <si>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</si>
  <si>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</si>
  <si>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</si>
  <si>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</si>
  <si>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</si>
  <si>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</si>
  <si>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</si>
  <si>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</si>
  <si>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</si>
  <si>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</si>
  <si>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</si>
  <si>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</si>
  <si>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</si>
  <si>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</si>
  <si>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</si>
  <si>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</si>
  <si>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</si>
  <si>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</si>
  <si>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</si>
  <si>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</si>
  <si>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</si>
  <si>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</si>
  <si>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</si>
  <si>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</si>
  <si>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</si>
  <si>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</si>
  <si>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</si>
  <si>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</si>
  <si>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</si>
  <si>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</si>
  <si>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</si>
  <si>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</si>
  <si>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</si>
  <si>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</si>
  <si>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</si>
  <si>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</si>
  <si>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</si>
  <si>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</si>
  <si>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</si>
  <si>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</si>
  <si>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</si>
  <si>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</si>
  <si>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</si>
  <si>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</si>
  <si>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</si>
  <si>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</si>
  <si>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</si>
  <si>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</si>
  <si>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</si>
  <si>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</si>
  <si>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</si>
  <si>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</si>
  <si>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</si>
  <si>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</si>
  <si>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</si>
  <si>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</si>
  <si>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</si>
  <si>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</si>
  <si>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</si>
  <si>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</si>
  <si>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</si>
  <si>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</si>
  <si>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</si>
  <si>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</si>
  <si>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</si>
  <si>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</si>
  <si>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</si>
  <si>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</si>
  <si>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</si>
  <si>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</si>
  <si>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</si>
  <si>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</si>
  <si>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</si>
  <si>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</si>
  <si>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</si>
  <si>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</si>
  <si>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Ernst &amp; Young d.o.o.</t>
  </si>
  <si>
    <t>Berislav Horvat</t>
  </si>
  <si>
    <t>stanje na dan 31.12.2020.</t>
  </si>
  <si>
    <t>u razdoblju 01.01.2020. do 31.12.2020.</t>
  </si>
  <si>
    <t xml:space="preserve">BILJEŠKE UZ FINANCIJSKE IZVJEŠTAJE - GFI
Naziv izdavatelja:   Valamar Riviera d.d.
OIB:   36201212847
Izvještajno razdoblje: 01.01.2020.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</si>
  <si>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GFI-POD BILANCA
stanje na dan 31.12.2019
(u tisućama kuna)</t>
  </si>
  <si>
    <t>GFI-POD
AOP
oznaka</t>
  </si>
  <si>
    <t>REVIDIRANI IZVJEŠTAJ
Bilješka</t>
  </si>
  <si>
    <t xml:space="preserve">
GFI-POD</t>
  </si>
  <si>
    <t>Revidirani izvještaj</t>
  </si>
  <si>
    <t>Razlika</t>
  </si>
  <si>
    <t>Objašnjenje</t>
  </si>
  <si>
    <t>DUGOTRAJNA IMOVINA (AOP 003+010+020+036)</t>
  </si>
  <si>
    <t>002</t>
  </si>
  <si>
    <t xml:space="preserve">  I. Nematerijalna imovina</t>
  </si>
  <si>
    <t>003</t>
  </si>
  <si>
    <t>16</t>
  </si>
  <si>
    <t xml:space="preserve">  II. Materijalna imovina</t>
  </si>
  <si>
    <t>010</t>
  </si>
  <si>
    <t>14+15+30</t>
  </si>
  <si>
    <t xml:space="preserve">  III. Dugotrajna financijska imovina</t>
  </si>
  <si>
    <t>020</t>
  </si>
  <si>
    <t xml:space="preserve">  IV. Potraživanja</t>
  </si>
  <si>
    <t>031</t>
  </si>
  <si>
    <t>Dio 23</t>
  </si>
  <si>
    <t xml:space="preserve">  V. Odgođena porezna imovina</t>
  </si>
  <si>
    <t>036</t>
  </si>
  <si>
    <t>25</t>
  </si>
  <si>
    <t>KRATKOTRAJNA IMOVINA (AOP 038+046+053+063)</t>
  </si>
  <si>
    <t>037</t>
  </si>
  <si>
    <t xml:space="preserve">  I. Zalihe</t>
  </si>
  <si>
    <t>038</t>
  </si>
  <si>
    <t>22</t>
  </si>
  <si>
    <t xml:space="preserve">  II. Potraživanja</t>
  </si>
  <si>
    <t>046</t>
  </si>
  <si>
    <t xml:space="preserve">  III. Financijska imovina</t>
  </si>
  <si>
    <t>053</t>
  </si>
  <si>
    <t xml:space="preserve">  IV. Novac u banci i blagajni</t>
  </si>
  <si>
    <t>063</t>
  </si>
  <si>
    <t>PLAĆENI TROŠKOVI BUDUĆEG RAZDOBLJA I OBRAČUNATI PRIHODI</t>
  </si>
  <si>
    <t>064</t>
  </si>
  <si>
    <t>UKUPNO AKTIVA</t>
  </si>
  <si>
    <t>KAPITAL I REZERVE</t>
  </si>
  <si>
    <t>067</t>
  </si>
  <si>
    <t>27+28</t>
  </si>
  <si>
    <t>REZERVIRANJA</t>
  </si>
  <si>
    <t>088</t>
  </si>
  <si>
    <t>Dio 32+ dio 31</t>
  </si>
  <si>
    <t>DUGOROČNE OBVEZE (AOP 101+105+106)</t>
  </si>
  <si>
    <t>095</t>
  </si>
  <si>
    <t>dio 24+25+
dio 29+dio 30+ dio 31 + dio 39</t>
  </si>
  <si>
    <t xml:space="preserve">  I. Obveze prema bankama i drugim financijskim institucijama</t>
  </si>
  <si>
    <t>Dio 29</t>
  </si>
  <si>
    <t xml:space="preserve">  II. Ostale dugoročne obveze</t>
  </si>
  <si>
    <t>105</t>
  </si>
  <si>
    <t>Dio 24+
     dio 30 + dio 39</t>
  </si>
  <si>
    <t xml:space="preserve">  III. Odgođena porezna obveza</t>
  </si>
  <si>
    <t>106</t>
  </si>
  <si>
    <t>KRATKOROČNE OBVEZE (AOP 108+113+114+115+117+118+119+121)</t>
  </si>
  <si>
    <t>107</t>
  </si>
  <si>
    <t xml:space="preserve">  II. Obveze za predujmove</t>
  </si>
  <si>
    <t>114</t>
  </si>
  <si>
    <t>Dio 31</t>
  </si>
  <si>
    <t xml:space="preserve">  III. Obveze prema  poduzetnicima unutar grupe i obveze prema dobavljačima</t>
  </si>
  <si>
    <t>108 i 115</t>
  </si>
  <si>
    <t xml:space="preserve">  IV. Obveze prema zaposlenicima</t>
  </si>
  <si>
    <t>117</t>
  </si>
  <si>
    <t xml:space="preserve">  V. Obveze za poreze, doprinose i slična davanja</t>
  </si>
  <si>
    <t>118</t>
  </si>
  <si>
    <t xml:space="preserve">  VI. Obveze s osnove udjela u rezultatu i ostale kratkoročne obveze</t>
  </si>
  <si>
    <t>119 i 121</t>
  </si>
  <si>
    <t xml:space="preserve">Dio 24+ dio 30+
dio 31 </t>
  </si>
  <si>
    <t>ODGOĐENO PLAĆANJE TROŠKOVA I PRIHOD BUDUĆEGA RAZDOBLJA</t>
  </si>
  <si>
    <t>122</t>
  </si>
  <si>
    <t>Dio 31+
dio 32</t>
  </si>
  <si>
    <t>UKUPNO PASIVA</t>
  </si>
  <si>
    <t>GFI-POD RAČUN DOBITI I GUBITKA
u razdoblju od 1.1.2019. do 31.12.2019.
(u tisućama kuna)</t>
  </si>
  <si>
    <t>GFI-POD
AOP oznaka</t>
  </si>
  <si>
    <t>Revidirani izvještaj
Bilješka</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</si>
  <si>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</si>
  <si>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</si>
  <si>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</si>
  <si>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</si>
  <si>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</si>
  <si>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</si>
  <si>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Dio 6+
dio 10</t>
  </si>
  <si>
    <t>POSLOVNI RASHODI (AOP 133+137+141+142+143+146+153)</t>
  </si>
  <si>
    <t>131</t>
  </si>
  <si>
    <t xml:space="preserve">  I. Materijalni troškovi</t>
  </si>
  <si>
    <t>133</t>
  </si>
  <si>
    <t xml:space="preserve">  II. Troškovi osoblja</t>
  </si>
  <si>
    <t>137</t>
  </si>
  <si>
    <t>Dio 8</t>
  </si>
  <si>
    <t xml:space="preserve">  III. Amortizacija</t>
  </si>
  <si>
    <t>141</t>
  </si>
  <si>
    <t>14+15+16+30</t>
  </si>
  <si>
    <t xml:space="preserve">  IV. Ostali troškovi</t>
  </si>
  <si>
    <t>142</t>
  </si>
  <si>
    <t>Dio 8+
dio 9</t>
  </si>
  <si>
    <t xml:space="preserve">  V. Vrijednosna usklađenja</t>
  </si>
  <si>
    <t>143</t>
  </si>
  <si>
    <t>Dio 9</t>
  </si>
  <si>
    <t xml:space="preserve">  VI. Rezerviranja</t>
  </si>
  <si>
    <t>146</t>
  </si>
  <si>
    <t xml:space="preserve">  VIII. Ostali poslovni rashodi</t>
  </si>
  <si>
    <t>153</t>
  </si>
  <si>
    <t>FINANCIJSKI PRIHODI</t>
  </si>
  <si>
    <t>154</t>
  </si>
  <si>
    <t>FINANCIJSKI RASHODI</t>
  </si>
  <si>
    <t>165</t>
  </si>
  <si>
    <t>177</t>
  </si>
  <si>
    <t>UKUPNI RASHODI (AOP 131+165)</t>
  </si>
  <si>
    <t>178</t>
  </si>
  <si>
    <t>DOBIT ILI GUBITAK PRIJE OPOREZIVANJA (AOP 177-178)</t>
  </si>
  <si>
    <t>179</t>
  </si>
  <si>
    <t>POREZ NA DOBIT</t>
  </si>
  <si>
    <t>182</t>
  </si>
  <si>
    <t>DOBIT RAZDOBLJA (AOP 179-182)</t>
  </si>
  <si>
    <t>184</t>
  </si>
  <si>
    <t>GFI-POD IZVJEŠTAJ O NOVČANOM TOKU
u razdoblju od 1.1.2019. do 31.12.2019.
(u tisućama kuna)</t>
  </si>
  <si>
    <t>A) NETO NOVČANI TOKOVI OD POSLOVNIH AKTIVNOSTI</t>
  </si>
  <si>
    <t xml:space="preserve">B) NETO NOVČANI TOKOVI OD INVESTICIJSKIH AKTIVNOSTI </t>
  </si>
  <si>
    <t>034</t>
  </si>
  <si>
    <t>C) NETO NOVČANI TOKOVI OD FINANCIJSKIH AKTIVNOSTI</t>
  </si>
  <si>
    <t>D) NETO POVEĆANJE ILI SMANJENJE NOVČANIH TOKOVA (AOP 020+034+046)</t>
  </si>
  <si>
    <t>048</t>
  </si>
  <si>
    <t>049</t>
  </si>
  <si>
    <t>F) NOVAC I NOVČANI EKVIVALENTI NA KRAJU RAZDOBLJA (AOP 048+049)</t>
  </si>
  <si>
    <t>050</t>
  </si>
  <si>
    <t>GFI-POD IZVJEŠTAJ O PROMJENAMA KAPITALA
u razdoblju od 1.1.2019. do 31.12.2019.
(u tisućama kuna)</t>
  </si>
  <si>
    <t>KAPITAL I REZERVE (AOP 068 do 070+076+077+081+084+087)</t>
  </si>
  <si>
    <t>GFI-POD IZVJEŠTAJ O PROMJENAMA KAPITALA
u razdoblju od 1.1.2020. do 31.12.2020.
(u tisućama kuna)</t>
  </si>
  <si>
    <t>Rekapitulacija usporedbe GFI-POD reklasificirane bilance i bilance iz Revidiranih izvještaja za 2019. godinu</t>
  </si>
  <si>
    <t>GFI-POD BILANCA
stanje na dan 31.12.2020.
(u tisućama kuna)</t>
  </si>
  <si>
    <t>Valamar Obertauern GmbH</t>
  </si>
  <si>
    <t>Obertauern</t>
  </si>
  <si>
    <t>195893 D</t>
  </si>
  <si>
    <t>Valamar A GmbH</t>
  </si>
  <si>
    <t>Tamsweg</t>
  </si>
  <si>
    <t>486431 S</t>
  </si>
  <si>
    <t>Hoteli Makarska d.d.</t>
  </si>
  <si>
    <t>Makarska</t>
  </si>
  <si>
    <t>Palme Turizam  d.o.o.</t>
  </si>
  <si>
    <t>Dubrovnik</t>
  </si>
  <si>
    <t xml:space="preserve">Magične stijene d.o.o. </t>
  </si>
  <si>
    <t>oo</t>
  </si>
  <si>
    <t>GRUPA</t>
  </si>
  <si>
    <t>14+15+16+
dio 18b+20+dio 21+25+dio 30</t>
  </si>
  <si>
    <t>GFI-POD stavka "Materijalna imovina" (AOP 010; HRK 5.558.203 tis.) je u Revidiranom izvještaju iskazana u stavkama "Nekretnine, postrojenja i oprema" (Bilješka 14 u usporedivom iznosu HRK 5.536.230 tis.), "Ulaganja u nekretnine" (Bilješka 15 u usporedivom iznosu HRK 6.449 tis.) te "Imovina s pravom korištenja" (Bilješka 30 u usporedivom iznosu HRK 15.524 tis.).</t>
  </si>
  <si>
    <t>Dio18b+20+dio21</t>
  </si>
  <si>
    <t>GFI-POD stavka "Financijska imovina" (AOP 020; HRK 48.172 tis.) je u Revidiranom izvještaju iskazana u stavkama "Udjel u pridruženom subjektu" (Bilješka 18b u usporedivom iznosu HRK 47.668 tis.),  "Financijska imovina" (Bilješka 20 u usporedivom iznosu HRK 391 tis.) te u dugoročnom dijelu stavke "Krediti i depoziti" (Bilješka 21 u usporedivom iznosu HRK 113 tis.).</t>
  </si>
  <si>
    <t>Dio 21+22+
dio 23+ dio 24+26</t>
  </si>
  <si>
    <t>Obzirom na drukčiji prikaz, a radi usporedivosti GFI-POD i Revidiranog izvještaja nužno je zbirno promatrati GFI-POD stavke "Kratkotrajna imovina" (AOP 037; HRK 618.568 tis.) i "Plaćeni troškovi budućeg razdoblja i obračunati prihodi" (AOP 064; HRK 20.339 tis.) u odnosu na stavku "Kratkotrajna imovina" Revidiranog izvješća (HRK 638.907 tis.).</t>
  </si>
  <si>
    <t>GFI-POD stavka "Potraživanja" (AOP 046; HRK 41.772 tis.) je u Revidiranom izvještaju iskazana unutar stavaka "Kupci i ostala potraživanja" (Bilješka 23; "Potraživanja od kupaca - neto" HRK 20.858 tis., "Potraživanja za više plaćeni PDV" HRK 13.000 tis., "Predujmovi dobavljačima" HRK 1.136 tis., "Potraživanja od zaposlenih" HRK 936 tis., "Potraživanja od državnih institucija" HRK 1.119 tis., "Ostala kratkoročna potraživanja" HRK 465 tis.) te "Potraživanja za preplaćeni porez na dobit" (u usporedivom iznosu HRK 4.258 tis. - prikazan u bilanci kao zasebna stavka).
Napomena: Ukupna stavka "Kupci i ostala potraživanja" Revidiranog izvješća (Bilješka 23) u iznosu HRK 57.852 tis. je iskazana u stavkama "Potraživanja" (AOP 046: HRK 37.514 tis.) te "Plaćeni troškovi budućeg razdoblja i obračunati prihodi" (AOP 064; HRK 20.339 tis.).</t>
  </si>
  <si>
    <t>Dio 21 + dio 24</t>
  </si>
  <si>
    <t>GFI-POD stavka "Financijska imovina" (AOP 053; HRK 828 tis.) je u Revidiranom izvještaju iskazana u stavci "Financijska imovina po kategorijama" (Bilješka 24; "Derivativni finan. istrumenti" u usporedivom iznosu HRK 140 tis.) te "Krediti i depoziti" - kratkoročni dio (Bilješka 21 u usporedivom iznosu HRK 688 tis.).</t>
  </si>
  <si>
    <t xml:space="preserve">26 </t>
  </si>
  <si>
    <t>GFI-POD stavka "Novac u banci i blagajni" (AOP 063; HRK 550.143 tis.) je u Revidiranom izvještaju iskazana u stavci "Novac i novčani ekvivalenti" (Bilješka 26 u usporedivom iznosu HRK 550.143 tis.).</t>
  </si>
  <si>
    <t xml:space="preserve">Dio 23 </t>
  </si>
  <si>
    <t>GFI-POD stavka "Plaćeni troškovi budućeg razdoblja i obračunati prihodi" (AOP 064; HRK 20.339 tis.) je u Revidiranom izvještaju iskazana unutar stavke "Kupci i ostala potraživanja" (Bilješka 23; "Obračunati nefakturirani prihodi" HRK 3.222 tis., "Potraživanja za kamatu" HRK 24 tis., "Unaprijed plaćeni troškovi" HRK 17.093 tis.).
Napomena: Ukupna stavka "Kupci i ostala potraživanja" Revidiranog izvješća (Bilješka 23) u iznosu HRK 57.852 tis. je iskazana u stavkama "Potraživanja" (AOP 046: HRK 37.514 tis.) te "Plaćeni troškovi budućeg razdoblja i obračunati prihodi" (AOP 064; HRK 20.339 tis.).</t>
  </si>
  <si>
    <t>GFI-POD stavka "Kapital i rezerve" (AOP 067; HRK 3.219.070 tis.) je u Revidiranom izvještaju iskazana u stavci "Dionička glavnica" (Bilješke 27 i 28 u usporedivom iznosu HRK 3.219.070 tis.).</t>
  </si>
  <si>
    <t>GFI-POD stavka "Rezerviranja" (AOP 088; HRK 125.530 tis.) je u Revidiranom izvještaju iskazana u dugoročnim obvezama u stavci "Rezerviranja" (Bilješka 32 u usporedivom iznosu HRK 66.858 tis.) i u dugoročnim obvezama stavke "Naknade za koncesije" (Bilješka 31 u usporedivom iznosu HRK 58.672 tis.).</t>
  </si>
  <si>
    <t>Obzirom na drukčiji prikaz, a radi usporedivosti GFI-POD i Revidiranog izvještaja nužno je zbirno promatrati GFI-POD stavke "Dugoročne obveze" (AOP 095; HRK 2.546.867 tis.) i "Rezerviranja" (AOP 088; HRK 125.530 tis.) u odnosu na stavku "Dugoročne obveze" Revidiranog izvješća (HRK 2.672.396 tis.).</t>
  </si>
  <si>
    <t>101+100</t>
  </si>
  <si>
    <t>GFI-POD stavke "Obveze prema bankama i drugim financijskim institucijama" (AOP 101; HRK 2.443.663 tis.) i "Obveze za zajmove, depozite i slično" (AOP 100 HRK 2.652 tis.) su u Revidiranom izvještaju iskazane u dugoročnom dijelu stavke "Posudbe" (Bilješka 29 u usporedivom iznosu HRK 2.446.315 tis.).</t>
  </si>
  <si>
    <r>
      <t>GFI-POD stavka "Ostale dugoročne obveze" (AOP 105; HRK 37.506</t>
    </r>
    <r>
      <rPr>
        <sz val="9"/>
        <color rgb="FFFF0000"/>
        <rFont val="Arial"/>
        <family val="2"/>
        <charset val="238"/>
      </rPr>
      <t xml:space="preserve"> </t>
    </r>
    <r>
      <rPr>
        <sz val="9"/>
        <rFont val="Arial"/>
        <family val="2"/>
        <charset val="238"/>
      </rPr>
      <t>tis.)</t>
    </r>
    <r>
      <rPr>
        <sz val="9"/>
        <color theme="1"/>
        <rFont val="Arial"/>
        <family val="2"/>
        <charset val="238"/>
      </rPr>
      <t xml:space="preserve"> je u Revidiranom izvještaju iskazana unutar dugoročnog dijela stavke "Derivativni financijski instrumenti" (Bilješka 24 u usporedivom iznosu HRK 11.023 tis.), "Obveze za imovinu s pravom korištenja" (Bilješka 30 u usporedivom iznosu HRK 8.189 tis.) te "Stjecanje udjela u pridruženom subjektu Helios Faros d.d." (Bilješka 39 u usporedivom iznosu HRK 18.294 tis.).
Napomena: Ukupni iznos stavke "Derivativni financijski instrumenti" Revidiranog izvješća (Bilješka 24) u iznosu 17.048 tis. je iskazan u stavkama "Ostale dugoročne obveze" (AOP 105; HRK 11.023 tis.) i "Ostale kratkoročne obveze" (AOP 121; HRK 6.025 tis.).</t>
    </r>
  </si>
  <si>
    <t>103</t>
  </si>
  <si>
    <t xml:space="preserve">dio 24+29 + 
dio 30 + dio 31
</t>
  </si>
  <si>
    <t>Obzirom na drukčiji prikaz, a radi usporedivosti GFI-POD i Revidiranog izvještaja nužno je zbirno promatrati GFI-POD stavke "Kratkoročne obveze" (AOP 107; HRK 526.342 tis.) i "Odgođeno plaćanje troškova i prihod budućeg razdoblja" (AOP 122; HRK 77.495 tis.) u odnosu na stavke "Kratkoročne obveze" Revidiranog izvješća (HRK 603.836 tis.).</t>
  </si>
  <si>
    <t>113+112</t>
  </si>
  <si>
    <r>
      <t>G</t>
    </r>
    <r>
      <rPr>
        <sz val="9"/>
        <rFont val="Arial"/>
        <family val="2"/>
        <charset val="238"/>
      </rPr>
      <t>FI-POD stavke "Obveze prema bankama i drugim financijskim institucijama" (AOP 113; HRK 285.262 tis.) i "Obveze za zajmove, depozite i slično" (AOP 112; HRK 2.755 tis.) su 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288.017 tis.).</t>
    </r>
  </si>
  <si>
    <r>
      <t>GFI-POD stavka "Obveze za predujmove" (AOP 114; HRK 38.364 tis.) je u Revidiranom izvještaju iskazana unutar kratkoročnog dijela stavke "Dobavljači i ostale obveze" (Bilješka</t>
    </r>
    <r>
      <rPr>
        <sz val="9"/>
        <rFont val="Arial"/>
        <family val="2"/>
        <charset val="238"/>
      </rPr>
      <t xml:space="preserve"> 31</t>
    </r>
    <r>
      <rPr>
        <sz val="9"/>
        <color theme="1"/>
        <rFont val="Arial"/>
        <family val="2"/>
        <charset val="238"/>
      </rPr>
      <t>; "Obveze za predujmove" u usporedivom iznosu HRK 38.364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r>
  </si>
  <si>
    <t>GFI-POD stavke "Obveze prema poduzetnicima unutar grupe" (AOP 108; HRK 24 tis.) i "Obveze prema dobavljačima" (AOP 115; HRK 145.722 tis.) je u Revidiranom izvještaju iskazana unutar kratkoročnog dijela stavke "Dobavljači i ostale obveze" (Bilješka 31; "Obveze prema dobavljačima" HRK 145.728 tis., "Obveze prema dobavljačima - povezana društva" HRK 18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</si>
  <si>
    <t>GFI-POD stavka "Obveze prema zaposlenicima" (AOP 117; HRK 29.133 tis.) je u Revidiranom izvještaju iskazana unutar kratkoročnog dijela stavke "Dobavljači i ostale obveze" (Bilješka 31; "Obveze prema zaposlenima" u usporedivom iznosu HRK 29.133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</si>
  <si>
    <t>GFI-POD stavka "Obveze za poreze, doprinose i slična davanja" (AOP 118; HRK 12.309 tis.) je u Revidiranom izvještaju iskazana unutar kratkoročnog dijela stavke "Dobavljači i ostale obveze" (Bilješka 31; "Obveze za poreze i doprinose i druge obveze" u usporedivom iznosu HRK 12.306 tis.) te "Obveze za porez iz dobit" (u usporedivom iznosu HRK 3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</si>
  <si>
    <t>GFI-POD stavka "Obveze s osnove udjela u rezultatu" (AOP 119; HRK 389 tis.) i "Ostale kratkoročne obveze" (AOP 121; HRK 12.383 tis.) je u Revidiranom izvještaju iskazana unutar kratkoročnih dijelova stavki "Dobavljači i ostale obveze" (Bilješka 31; "Obveza za dividendu" HRK 389 tis., "Ostale obveze" HRK 2.542 tis.), kratkoročni dio "Obveze za imovinu s pravom korištenja" (Bilješka 30 u usporedivom iznosu HRK 3.817 tis) te "Derivativni financijski instrumenti" (Bilješka 24 u usporedivom iznosu HRK 6.025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 
Ukupan kratkoročni dio stavke "Derivativni financijski instrumenti" Revidiranog izvješća (Bilješka 24) u iznosu HRK 6.025 tis. je iskazan u stavci "Ostale kratkoročne obveze" (AOP 121; HRK 6.025 tis.).</t>
  </si>
  <si>
    <r>
      <t>GFI-POD stavka "Odgođeno plaćanje troškova i prihod budućeg razdoblja" (AOP 122; HRK 77.495 tis.) je u Revidiranom izvještaju iskazana unutar stavaka  "Dobavljači i ostale obveze" (Bilješka 31; "Obveze po kamatama" HRK 2.513 tis., kratkoročni dio stavke "Naknada za koncesije"</t>
    </r>
    <r>
      <rPr>
        <b/>
        <sz val="9"/>
        <color rgb="FF00B0F0"/>
        <rFont val="Arial"/>
        <family val="2"/>
        <charset val="238"/>
      </rPr>
      <t xml:space="preserve"> </t>
    </r>
    <r>
      <rPr>
        <b/>
        <sz val="9"/>
        <color rgb="FF333399"/>
        <rFont val="Arial"/>
        <family val="2"/>
        <charset val="238"/>
      </rPr>
      <t>HRK 2.982 tis., "Obveze za ukalkulirani godišnji odmor i sate preraspodjele" HRK 23.284 tis., "Obračunate obveze za porez na dodanu vrijednost u nerealiziranim prihodima" HRK 383 tis., "Obveze za ukalkulirane troškove" HRK 27.066 tis.) te kratkoročnog dijela stavki "Rezerviranja" (Bilješka 32; kratkoročni dio stavke "Otpremnine i jubilarne nagrade" HRK 1.425 tis. te "Bonusi" HRK 19.842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 
Ukupan kratkoročni dio stavke "Rezerviranja" Revidiranog izvješća (Bilješka 32) u iznosu 21.267 tis. je iskazan u stavci "Odgođeno plaćanje troškova i prihod budućeg razdoblja" (AOP 122; HRK 21.267 tis.).</t>
    </r>
  </si>
  <si>
    <r>
      <t>GFI-POD stavke "Prihodi na temelju upotrebe vlastitih proizvoda, roba i usluga" (AOP 128; HRK 510 tis.) i "Ostali poslovni prihodi (izvan grupe)" (AOP 130; HRK 67.849 tis.) su u Revidiranom izvještaju iskazane unutar stavki "Ostali prihodi" (Bilješka 6; "Prihod od donacija i ostalo" HRK 3.519 tis., "Prihod od ukidanja rezervacija" HRK 4.527 tis., "Prihod od prefakturiranja" HRK 2.197 tis., "Prihod od osiguranja i po sudskim žalbama" HRK 3.494 tis., "Prihod od upotrebe vlastitih proizvoda i usluga" HRK 510 tis., "Naplata otpisanih potraživanja" HRK 656 tis., "Ostali prihodi" HRK 10.701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HRK 42.755 tis.).
Napomena: Ukupan iznos stavke "Ostali prihodi" Revidiranog izvješća (Bilješka 6) u iznosu HRK 25.603 tis. je iskazan u stavci "Prihodi na temelju upotrebe vlastitih proizvoda, roba i usluga, ostali poslovni prihodi s poduzetnicima unutar grupe te ostali poslovni prihodi (izvan grupe)" (AOP 128, 129 i 130; HRK 25.603 tis.). 
Ukupan iznos stavke "Ostali dobici/(gubici) - neto" Revidiranog izvješća (Bilješka 10) u iznosu HRK 42.755 tis. je iskazan u stavci "Prihodi na temelju upotrebe vlastitih proizvoda, roba i usluga, ostali poslovni prihodi s poduzetnicima unutar grupe te ostali poslovni prihodi (izvan grupe)" (AOP 128, 129 i 130; HRK 42.755 tis.).</t>
    </r>
  </si>
  <si>
    <t>GFI-POD stavka "Materijalni troškovi" (AOP 133; HRK 609.248 tis.) je u Revidiranom izvještaju iskazana u stavci "Nabavna vrijednost materijala i usluga" (Bilješka 7 u usporedivom iznosu HRK 609.248 tis.).</t>
  </si>
  <si>
    <t>GFI-POD stavka "Troškovi osoblja" (AOP 137; HRK 583.409 tis.) je u Revidiranom izvještaju iskazana unutar stavke "Troškovi zaposlenih" (Bilješka 8; "Plaće - neto" HRK 363.402 tis., "Troškovi mirovinskog osiguranja" HRK 106.620 tis., "Troškovi zdravstvenog osiguranja" HRK 77.657 tis., "Ostalo (doprinosi i porezi)" HRK 35.731 tis.
Napomena: Ukupan iznos stavke "Troškovi zaposlenih" Revidiranog izvješća (Bilješka 8) u iznosu HRK 681.902 tis. je iskazan u stavkama "Troškovi osoblja" (AOP 137; HRK 583.409 tis.), "Ostali troškovi" (AOP 142; HRK 93.601 tis.) i "Rezerviranja" (AOP 146; HRK 4.890 tis.).</t>
  </si>
  <si>
    <t>GFI-POD stavka "Ostali troškovi" (AOP 142; HRK 197.392 tis.) je u Revidiranom izvještaju iskazana unutar stavki "Troškovi zaposlenih" (Bilješka 8; "Trošak otpremnina" HRK 1.063 tis., "Ostali troškovi zaposlenih" HRK 92.538 tis.) te "Ostali poslovni rashodi" (Bilješka 9; "Komunalne naknade, koncesije i dr." HRK 60.374 tis., "Profesionalne usluge i dr. naknade" HRK 22.636 tis., "Troškovi reprezentacije" HRK 8.246 tis. HRK, "Premije osiguranja" HRK 7.169 tis., "Bankarske usluge" HRK 3.102 tis., "Stručni časopisi i dr. administrativni troškovi" HRK 2.263 tis.).
Napomena: Ukupan iznos stavke "Troškovi zaposlenih" Revidiranog izvješća (Bilješka 8) u iznosu HRK 681.902 tis. je iskazan u stavkama "Troškovi osoblja" (AOP 137; HRK 583.409 tis.), "Ostali troškovi" (AOP 142; HRK 93.601 tis.) i "Rezerviranja" (AOP 146; HRK 4.890 tis.). 
Ukupan iznos stavke "Ostali poslovni rashodi" Revidiranog izvješća (Bilješka 9) u iznosu HRK 148.161 tis. je iskazan u stavkama "Ostali troškovi" (AOP 142; HRK 103.790 tis.), "Vrijednosna usklađenja" (AOP 143; HRK 588 tis.), "Rezerviranja" (AOP 146; HRK 3.938 tis.) te "Ostali poslovni rashodi" (AOP 153; HRK 39.845 tis.).</t>
  </si>
  <si>
    <t>GFI-POD stavka "Vrijednosna usklađenja" (AOP 143; HRK 588 tis.) je u Revidiranom izvještaju iskazana unutar stavke "Ostali poslovni rashodi" (Bilješka 9; "Vrijednosno usklađenje imovine" u usporedivom iznosu HRK 588 tis.).
Napomena: Ukupan iznos stavke "Ostali poslovni rashodi" Revidiranog izvješća (Bilješka 9) u iznosu HRK 148.161 tis. je iskazan u stavkama "Ostali troškovi" (AOP 142; HRK 103.790 tis.), "Vrijednosna usklađenja" (AOP 142; HRK 588 tis.), "Rezerviranja" (AOP 146; HRK 3.938 tis.) te "Ostali poslovni rashodi" (AOP 153; HRK 39.845 tis.).</t>
  </si>
  <si>
    <t>GFI-POD stavka "Rezerviranja" (AOP 146; HRK 8.828 tis.) je u Revidiranom izvještaju iskazana unutar stavki "Troškovi zaposlenih" (Bilješka 8; "Rezerviranja za otpremnine i jubilarne nagrade" HRK 4.890 tis.) te "Ostali poslovni rashodi" (Bilješka 9; "Rezerviranja" HRK 3.938 tis.).
Napomena: Ukupan iznos stavke "Troškovi zaposlenih" Revidiranog izvješća (Bilješka 8) u iznosu HRK 681.902 tis. je iskazan u stavkama "Troškovi osoblja" (AOP 137; HRK 583.409 tis.), "Ostali troškovi" (AOP 142; HRK 93.601 tis.) i "Rezerviranja" (AOP 146; HRK 4.890 tis.).  
Ukupan iznos stavke "Ostali poslovni rashodi" Revidiranog izvješća (Bilješka 9) u iznosu HRK 148.161 tis. je iskazan u stavkama "Ostali troškovi" (AOP 142; HRK 103.790 tis.), "Vrijednosna usklađenja" (AOP 142; HRK 588 tis.), "Rezerviranja" (AOP 146; HRK 3.938 tis.) te "Ostali poslovni rashodi" (AOP 153; HRK 39.845 tis.).</t>
  </si>
  <si>
    <t>GFI-POD stavka "Ostali poslovni rashodi" (AOP 153; HRK 39.845 tis.) je u Revidiranom izvještaju iskazana unutar stavki "Ostali poslovni rashodi" (Bilješka 9; "Otpisi nekretnina, postrojenja i oprema" HRK 31.971 tis., "Ostali poslovni rashodi" HRK 7.874 tis.).
Napomena: Ukupan iznos stavke "Ostali poslovni rashodi" Revidiranog izvješća (Bilješka 9) u iznosu HRK 148.161 tis. je iskazan u stavkama "Ostali troškovi" (AOP 142; HRK 103.790 tis.), "Vrijednosna usklađenja" (AOP 142; HRK 588 tis.), "Rezerviranja" (AOP 146; HRK 3.938 tis.) te "Ostali poslovni rashodi" (AOP 153; HRK 39.845 tis.).</t>
  </si>
  <si>
    <t>Dio 11</t>
  </si>
  <si>
    <t>GFI-POD stavka "Financijski prihodi" (AOP 154; HRK 10.673 tis.) je u Revidiranom izvještaju iskazana unutar stavki "Neto financijski prihodi/(rashodi)" u dijelu financijskih prihoda (Bilješka 11; "Prihodi od kamata" HRK 342 tis., "Neto pozitivne tečajne razlike – ostale" HRK 4.099 tis., "Realizirani neto dobici od promjene vrijednosti valutnih terminskih ugovora i kamatnog swap-a" HRK 1.359 tis., "Neto dobici od prodaje financijske imovine" HRK 1.438 tis., "Prihodi od cassa sconto" HRK 3.007 tis., "Prihod od dividendi" 116 tis., "Ostali novčani prinosi" HRK 312 tis.).
Napomena: Ukupan iznos stavke "Neto financijski rashodi" Revidiranog izvješća (Bilješka 11) u iznosu HRK 61.858 tis. je iskazan u stavkama "Financijski prihodi" (AOP 154; HRK 10.673 tis.) i "Financijski rashodi" (AOP 165; HRK 72.531 tis.).</t>
  </si>
  <si>
    <t>GFI-POD stavka "Financijski rashodi" (AOP 165; HRK 72.531 tis.) je u Revidiranom izvještaju iskazana unutar stavki "Neto financijski prihodi/(rashodi)" u dijelu financijskih rashoda (Bilješka 11; "Rashod od kamata" HRK 56.868 tis., "Neto negativne tečajne razlike od financijskih aktivnosti" HRK 4.869 tis., "Promjena vrijednosti valutnih terminskih ugovora i kamatnog swap-a" HRK 10.651 tis., "Promjena vrijednosti financijske imovine" HRK 143 tis.).
Napomena: Ukupan iznos stavke "Neto financijski rashodi" Revidiranog izvješća (Bilješka 11) u iznosu HRK 61.858 tis. je iskazan u stavkama "Financijski prihodi" (AOP 154; HRK 10.673 tis.) i "Financijski rashodi" (AOP 165; HRK 72.531 tis.).</t>
  </si>
  <si>
    <t>UDIO U DOBITI OD DRUŠTAVA POVEZANIH SUDJELUJUĆIM INTERESOM (AOP 173)</t>
  </si>
  <si>
    <t>173</t>
  </si>
  <si>
    <t>18b</t>
  </si>
  <si>
    <t>GFI-POD stavka "Udio u dobiti od društava poveznih sudjelujućim interesom" (AOP 173; HRK 476 tis.) je u Revidiranom izvještaju iskazana u usporedivom iznosu HRK 476 tis.</t>
  </si>
  <si>
    <t>UKUPNI PRIHODI (AOP 125+154+173)</t>
  </si>
  <si>
    <t>Rekapitulacija usporedbe GFI-POD novčanog toka te konsolidiranog izvještaja o novčanom toku iz Revidiranog izvještaja za 2019. godinu</t>
  </si>
  <si>
    <t>GFI-POD stavka "Neto novčani tokovi od poslovnih aktivnosti" (AOP 020; HRK 784.914 tis.) je u Revidiranom izvještaju iskazana u stavkama "Novčani tok od poslovnih aktivnosti" u usporedivom iznosu HRK 842.067 tis. te stavci "Plaćena kamata" (Novčani tok od financijskih aktivnosti) u iznosu HRK -57.153 tis.</t>
  </si>
  <si>
    <t>GFI-POD stavka "Neto novčani tokovi od investicijskih aktivnosti" (AOP 034; HRK -943.427 tis.) je u Revidiranom izvještaju iskazana u stavci "Novčani tok od ulagačkih aktivnosti" u usporedivom iznosu HRK -943.427 tis.</t>
  </si>
  <si>
    <t>GFI-POD stavka "Neto novčani tokovi od financijskih aktivnosti" (AOP 046; HRK 446.814 tis.) je u Revidiranom izvještaju iskazana u stavci "Novčani tok od financijskih aktivnosti" u usporedivom iznosu HRK 389.661 tis. uvećanoj za stavku "Plaćena kamata" u iznosu HRK 57.153 tis.</t>
  </si>
  <si>
    <t>Rekapitulacija usporedbe GFI-POD Izvještaja o promjenama kapitala te konsolidiranog izvještaja o promjenama kapitala iz Revidiranog izvještaja za 2019. godinu</t>
  </si>
  <si>
    <t>27+28+33</t>
  </si>
  <si>
    <t>GFI-POD stavka "Kapital i rezerve" (AOP 067; HRK 3.219.070 tis.) je u Revidiranom izvještaju iskazana u stavkama "Dionički kapital" (Bilješka 27 u usporedivom iznosu HRK 1.672.021 tis.), "Vlastite dionice" (Bilješka 27 u usporedivom iznosu HRK -124.418 tis.), "Kapitalne rezerve" (Bilješka 28 u usporedivom iznosu HRK 5.224 tis.), "Rezerve za fer vrijednost" (Bilješka 28 u usporedivom iznosu HRK 61 tis.), "Zakonske rezerve" (Bilješka 28 u usporedivom iznosu HRK 83.601 tis.), "Ostale rezerve" (Bilješka 28 u usporedivom iznosu HRK 160.851 tis.), "Zadržana dobit" (Bilješka 28 u usporedivom iznosu HRK 690.708 tis.) te "Nekontrolirajući interes" (Bilješka 33 u usporedivom iznosu HRK 731.022 tis.).
Napomena: Radi potpune usporedivosti, slijedeće stavke treba promatrati kako je navedeno: Stavka Revidiranog izvještaja "Ostale rezerve" (Bilješka 28; HRK 160.851 tis.) odgovara GFI POD stavci "Rezerve za vlastite dionice" (AOP 072; HRK 136.815 tis.) te dijelu GFI POD stavke "Zadržana dobit" (AOP 081; HRK 24.036 tis.). Stavka Revidiranog izvještaja „Zadržana dobit“ (Bilješka 28; HRK 690.708 tis.) odgovara zbroju GFI POD stavki "Dobit poslovne godine" (AOP 084; HRK 284.536 tis.) te dijela stavke "Zadržana dobit" (AOP 081; HRK 406.172 tis.).</t>
  </si>
  <si>
    <t>Rekapitulacija usporedbe GFI-POD reklasificiranog računa dobiti i gubitka te konsolidiranog izvještaja o sveobuhvatnoj dobiti iz Revidiranog izvještaja za 2019. godinu</t>
  </si>
  <si>
    <t>Rekapitulacija usporedbe GFI-POD novčanog toka te konsolidiranog izvještaja o novčanom toku iz Revidiranog izvještaja za 2020. godinu</t>
  </si>
  <si>
    <t>Rekapitulacija usporedbe GFI-POD Izvještaja o promjenama kapitala te konsolidiranog izvještaja o promjenama kapitala iz Revidiranog izvještaja za 2020. godinu</t>
  </si>
  <si>
    <t>Rekapitulacija usporedbe GFI-POD računa dobiti i gubitka te konsolidiranog izvještaja o sveobuhvatnoj dobiti iz Revidiranog izvještaja za 2020. godinu</t>
  </si>
  <si>
    <t>GFI-POD RAČUN DOBITI I GUBITKA
u razdoblju od 1.1.2020. do 31.12.2020.
(u tisućama kuna)</t>
  </si>
  <si>
    <t>GFI-POD IZVJEŠTAJ O NOVČANOM TOKU
u razdoblju od 1.1.2020. do 31.12.2020.
(u tisućama kuna)</t>
  </si>
  <si>
    <t>Obveznik: Valamar Riviera d.d.</t>
  </si>
  <si>
    <t>112 i 113</t>
  </si>
  <si>
    <t>100 i 101</t>
  </si>
  <si>
    <t xml:space="preserve">  IV. Obveze po vrijednosnim papirima</t>
  </si>
  <si>
    <t>116</t>
  </si>
  <si>
    <t>GFI-POD stavka "Financijska imovina" (AOP 020; HRK 46.430 tis.) je u Revidiranom izvještaju iskazana u stavkama "Udjel u pridruženom subjektu" (Bilješka 18 u usporedivom iznosu HRK 46.024 tis.),  "Financijska imovina" (Bilješka 20 u usporedivom iznosu HRK 317 tis.) te u dugoročnom dijelu stavke "Krediti i depoziti" (Bilješka 21 u usporedivom iznosu HRK 89 tis.).</t>
  </si>
  <si>
    <t>GFI-POD stavka "Financijska imovina" (AOP 053; HRK 613 tis.) je u Revidiranom izvještaju iskazana u stavci "Krediti i depoziti" - kratkoročni dio (Bilješka 21 u usporedivom iznosu HRK 613 tis.).</t>
  </si>
  <si>
    <t>Dio 21</t>
  </si>
  <si>
    <t>GFI-POD stavka "Novac u banci i blagajni" (AOP 063; HRK 665.933 tis.) je u Revidiranom izvještaju iskazana u stavci "Novac i novčani ekvivalenti" (Bilješka 26 u usporedivom iznosu HRK 665.933 tis.).</t>
  </si>
  <si>
    <t>GFI-POD stavka "Kapital i rezerve" (AOP 067; HRK 2.863.857 tis.) je u Revidiranom izvještaju iskazana u stavci "Dionička glavnica" (Bilješke 27 i 28 u usporedivom iznosu HRK 2.863.857 tis.).</t>
  </si>
  <si>
    <t>Dio 24+ dio 30+
dio 31 + dio 39</t>
  </si>
  <si>
    <t>175</t>
  </si>
  <si>
    <t>UDIO U GUBITKU OD DRUŠTAVA POVEZANIH SUDJELUJUĆIM INTERESOM (AOP 175)</t>
  </si>
  <si>
    <t>GFI-POD stavka "Vrijednosna usklađenja" (AOP 143; HRK 1.510 tis.) je u Revidiranom izvještaju iskazana unutar stavke "Ostali poslovni rashodi" (Bilješka 9; "Vrijednosno usklađenje imovine" u usporedivom iznosu HRK 1.510 tis.).
Ukupan iznos stavke "Ostali poslovni rashodi" Revidiranog izvješća (Bilješka 9) u iznosu HRK 92.236 tis. je iskazan u stavkama "Ostali troškovi" (AOP 142; HRK 65.588 tis.), "Vrijednosna usklađenja" (AOP 143; HRK 1.510 tis.), "Rezerviranja" (AOP 146; HRK 15.123 tis.) te "Ostali poslovni rashodi" (AOP 153; HRK 10.015 tis.).</t>
  </si>
  <si>
    <t>GFI-POD stavka "Financijski rashodi" (AOP 165; HRK 125.932 tis.) je u Revidiranom izvještaju iskazana unutar stavki "Neto financijski prihodi/(rashodi)" u dijelu financijskih rashoda (Bilješka 11; "Rashod od kamata" HRK 66.170 tis., "Neto negativne tečajne razlike od financijskih aktivnosti" HRK 41.918 tis., "Promjena vrijednosti valutnih terminskih ugovora i kamatnog swap-a" HRK 17.844 tis.).
Napomena: Ukupan iznos stavke "Neto financijski rashodi" Revidiranog izvješća (Bilješka 11) u iznosu HRK 104.641 tis. je iskazan u stavkama "Financijski prihodi" (AOP 154; HRK 21.291 tis.) i "Financijski rashodi" (AOP 165; HRK 125.932 tis.).</t>
  </si>
  <si>
    <t>18</t>
  </si>
  <si>
    <t>Dio 31+ dio 32</t>
  </si>
  <si>
    <t>GFI-POD stavka "Neto novčani tokovi od poslovnih aktivnosti" (AOP 020; HRK -37.477 tis.) je u Revidiranom izvještaju iskazana u stavkama "Novčani tok od poslovnih aktivnosti" u usporedivom iznosu HRK -3.186 tis. te stavci "Plaćena kamata" (Novčani tok od financijskih aktivnosti) u iznosu HRK -34.291 tis.</t>
  </si>
  <si>
    <t>GFI-POD stavka "Neto novčani tokovi od investicijskih aktivnosti" (AOP 034; HRK -585.950 tis.) je u Revidiranom izvještaju iskazana u stavci "Novčani tok od ulagačkih aktivnosti" u usporedivom iznosu HRK -585.950 tis.</t>
  </si>
  <si>
    <t>GFI-POD stavka "Neto novčani tokovi od financijskih aktivnosti" (AOP 046; HRK 739.217 tis.) je u Revidiranom izvještaju iskazana u stavci "Novčani tok od financijskih aktivnosti" u usporedivom iznosu HRK 704.926 tis. uvećanoj za stavku "Plaćena kamata" u iznosu HRK 34.291 tis.</t>
  </si>
  <si>
    <t>Dio18+20+dio 21</t>
  </si>
  <si>
    <t>Dio 24+
     dio 30 + dio 32</t>
  </si>
  <si>
    <r>
      <t xml:space="preserve">GFI-POD stavka "Obveze po vrijednosnim papirima" (AOP 116; HRK 6.625 tis.) je u Revidiranom izvještaju iskazana unutar kratkoročnog dijela stavke "Dobavljači i ostale obveze" (Bilješka 31; </t>
    </r>
    <r>
      <rPr>
        <sz val="9"/>
        <color theme="1" tint="4.9989318521683403E-2"/>
        <rFont val="Arial"/>
        <family val="2"/>
        <charset val="238"/>
      </rPr>
      <t>"Obveze po mjenicama</t>
    </r>
    <r>
      <rPr>
        <sz val="9"/>
        <color theme="1"/>
        <rFont val="Arial"/>
        <family val="2"/>
        <charset val="238"/>
      </rPr>
      <t xml:space="preserve">" u usporedivom iznosu HRK 6.625 tis.). </t>
    </r>
  </si>
  <si>
    <t>Bugenvilia d.o.o.</t>
  </si>
  <si>
    <t>Imperial Riviera d.d.</t>
  </si>
  <si>
    <t>Rab</t>
  </si>
  <si>
    <t>Grupa Valamar Riviera u nastavku predstavlja tablice usporedbe stavki GFI POD financijskih izvještaja i revidiranih Bilješki za 2019. i 2020. godinu.</t>
  </si>
  <si>
    <t>Rekapitulacija usporedbe GFI-POD bilance i konsolidirane bilance iz Revidiranih izvještaja za 2020. godinu</t>
  </si>
  <si>
    <t>14+15+16+
dio 18+20+dio 21+25+dio 30</t>
  </si>
  <si>
    <r>
      <t>GFI-POD stavka "Rezerviranja" (AOP 088; HRK 141.118 tis.) je u Revidiranom izvještaju iskazana u dugoročnim obvezama u stavci "Rezerviranja" (Bilješka 32; dio stavke "Otpremnine i jubilarne nagrade" u iznosu HRK 26.090</t>
    </r>
    <r>
      <rPr>
        <b/>
        <sz val="9"/>
        <color rgb="FFFF0000"/>
        <rFont val="Arial"/>
        <family val="2"/>
        <charset val="238"/>
      </rPr>
      <t xml:space="preserve"> </t>
    </r>
    <r>
      <rPr>
        <b/>
        <sz val="9"/>
        <color rgb="FF333399"/>
        <rFont val="Arial"/>
        <family val="2"/>
        <charset val="238"/>
      </rPr>
      <t>tis. te stavka "Pravni sporovi" u usporedivom iznosu HRK 57.420 tis.) te u dugoročnim obvezama stavke "Naknade za koncesije" (Bilješka 31 u usporedivom iznosu HRK 57.608 tis).</t>
    </r>
  </si>
  <si>
    <r>
      <t>GFI-POD stavka "Ostale dugoročne obveze" (AOP 105; HRK 38.781</t>
    </r>
    <r>
      <rPr>
        <sz val="9"/>
        <color rgb="FFFF0000"/>
        <rFont val="Arial"/>
        <family val="2"/>
        <charset val="238"/>
      </rPr>
      <t xml:space="preserve"> </t>
    </r>
    <r>
      <rPr>
        <sz val="9"/>
        <rFont val="Arial"/>
        <family val="2"/>
        <charset val="238"/>
      </rPr>
      <t>tis.)</t>
    </r>
    <r>
      <rPr>
        <sz val="9"/>
        <color theme="1"/>
        <rFont val="Arial"/>
        <family val="2"/>
        <charset val="238"/>
      </rPr>
      <t xml:space="preserve"> je u Revidiranom izvještaju iskazana unutar dugoročnog dijela stavke "Derivativni financijski instrumenti" (Bilješka 24 u usporedivom iznosu HRK 11.602 tis.), "Obveze za imovinu s pravom korištenja" (Bilješka 30 u usporedivom iznosu HRK 6.926 tis.) te dio dugoročnih obveza u stavci "Rezerviranja" (Bilješka 32 "Otpremnine i jubilarne nagrade" HRK</t>
    </r>
    <r>
      <rPr>
        <sz val="9"/>
        <rFont val="Arial"/>
        <family val="2"/>
        <charset val="238"/>
      </rPr>
      <t xml:space="preserve"> 502</t>
    </r>
    <r>
      <rPr>
        <sz val="9"/>
        <color theme="1"/>
        <rFont val="Arial"/>
        <family val="2"/>
        <charset val="238"/>
      </rPr>
      <t xml:space="preserve"> tis. te "Bonusi" HRK 19.751 tis.).
Napomena: Ukupni iznos stavke "Derivativni financijski instrumenti" Revidiranog izvješća (Bilješka 24) u iznosu 16.982 tis. je iskazan u stavkama "Ostale dugoročne obveze" (AOP 105; </t>
    </r>
    <r>
      <rPr>
        <sz val="9"/>
        <rFont val="Arial"/>
        <family val="2"/>
        <charset val="238"/>
      </rPr>
      <t>HRK 11.602 tis.</t>
    </r>
    <r>
      <rPr>
        <sz val="9"/>
        <color theme="1"/>
        <rFont val="Arial"/>
        <family val="2"/>
        <charset val="238"/>
      </rPr>
      <t>) i "Ostale kratkoročne obveze" (AOP 121; HRK 5.380 tis.).</t>
    </r>
  </si>
  <si>
    <t>Obzirom na drukčiji prikaz, a radi usporedivosti GFI-POD i Revidiranog izvještaja nužno je zbirno promatrati GFI-POD stavke "Troškovi osoblja" (AOP 137; HRK 583.409 tis.), "Ostali troškovi" (AOP 142; HRK 197.392 tis.), "Vrijednosna usklađenja" (AOP 143; HRK 588  tis.), "Rezerviranja" (AOP 146; 8.828 tis.) i "Ostali poslovni rashodi" (AOP 153; HRK 39.845 tis.) u odnosu na stavke "Troškovi zaposlenih" (Bilješka 8; HRK 681.902 tis.) te"Ostali poslovni rashodi (Bilješka 9; HRK 148.161 tis.) Revidiranog izvješća.</t>
  </si>
  <si>
    <t>GFI-POD stavka "Materijalna imovina" (AOP 010; HRK 5.662.917 tis.) je u Revidiranom izvještaju iskazana u stavkama "Nekretnine, postrojenja i oprema" (Bilješka 14 u usporedivom iznosu HRK 5.647.311 tis.), "Ulaganja u nekretnine" (Bilješka 15 u usporedivom iznosu HRK 3.942 tis.) te "Imovina s pravom korištenja" (Bilješka 30 u usporedivom iznosu HRK 11.664 tis.).</t>
  </si>
  <si>
    <r>
      <t>GFI-POD stavka "Potraživanja" (AOP 046; HRK 40.185 tis.) je u Revidiranom izvještaju iskazana unutar stavaka "Kupci i ostala potraživanja" (Bilješka 23; "Potraživanja od kupaca - neto" HRK 25.375 tis., "Potraživanja za više plaćeni PDV" HRK 4.900 tis., "Predujmovi dobavljačima" HRK 2.304 tis., "Potraživanja od zaposlenih" HRK 298 tis., "Potraživanja od državnih institucija" HRK 4.529 tis., "Ostala kratkoročna potraživanja" HRK 2.047 tis.)</t>
    </r>
    <r>
      <rPr>
        <sz val="9"/>
        <color theme="1" tint="4.9989318521683403E-2"/>
        <rFont val="Arial"/>
        <family val="2"/>
        <charset val="238"/>
      </rPr>
      <t xml:space="preserve"> te "Potraživanja za preplaćeni porez na dobit" (u usporedivom iznosu HRK 733 tis. -</t>
    </r>
    <r>
      <rPr>
        <sz val="9"/>
        <rFont val="Arial"/>
        <family val="2"/>
        <charset val="238"/>
      </rPr>
      <t xml:space="preserve"> prikazan u bilanci kao zasebna stavka).</t>
    </r>
    <r>
      <rPr>
        <sz val="9"/>
        <color theme="1"/>
        <rFont val="Arial"/>
        <family val="2"/>
        <charset val="238"/>
      </rPr>
      <t xml:space="preserve">
</t>
    </r>
    <r>
      <rPr>
        <sz val="9"/>
        <color theme="1" tint="4.9989318521683403E-2"/>
        <rFont val="Arial"/>
        <family val="2"/>
        <charset val="238"/>
      </rPr>
      <t>Napomena: Ukupna stavka "Kupci i ostala potraživanja" Revidiranog izvješća (Bilješka 23) u iznosu HRK 94.811 tis. je iskazana u stavkama "Potraživanja" (AOP 046: HRK 39.452 tis.) te "Plaćeni troškovi budućeg razdoblja i obračunati prihodi" (AOP 064; HRK 55.359 tis.).</t>
    </r>
  </si>
  <si>
    <t>GFI-POD stavka "Plaćeni troškovi budućeg razdoblja i obračunati prihodi" (AOP 064; HRK 55.359 tis.) je u Revidiranom izvještaju iskazana unutar stavke "Kupci i ostala potraživanja" (Bilješka 23; "Obračunati nefakturirani prihodi" HRK 715 tis., "Potraživanja za kamatu" HRK 43 tis., "Unaprijed plaćeni troškovi" HRK 54.600 tis.).
Napomena: Ukupna stavka "Kupci i ostala potraživanja" Revidiranog izvješća (Bilješka 23) u iznosu HRK 94.811 tis. je iskazana u stavkama "Potraživanja" (AOP 046: HRK 39.452 tis.) te "Plaćeni troškovi budućeg razdoblja i obračunati prihodi" (AOP 064; HRK 55.359 tis.).</t>
  </si>
  <si>
    <t>GFI-POD stavke "Obveze prema bankama i drugim financijskim institucijama" (AOP 101; HRK 2.770.276 tis.) je u Revidiranom izvještaju iskazane u dugoročnom dijelu stavke "Posudbe" (Bilješka 29 u usporedivom iznosu HRK 2.770.276 tis.).</t>
  </si>
  <si>
    <r>
      <t>G</t>
    </r>
    <r>
      <rPr>
        <sz val="9"/>
        <rFont val="Arial"/>
        <family val="2"/>
        <charset val="238"/>
      </rPr>
      <t>FI-POD stavke "Obveze prema bankama i drugim financijskim institucijama" (AOP 113; HRK 733.062 tis.) i "Obveze za zajmove, depozite i slično" (AOP 112; HRK 5.304 tis.) su 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738.366 tis.).</t>
    </r>
  </si>
  <si>
    <r>
      <t>GFI-POD stavke "Prihodi na temelju upotrebe vlastitih proizvoda, roba i usluga" (AOP 128; HRK 461 tis.) i "Ostali poslovni prihodi (izvan grupe)" (AOP 130; HRK 32.671 tis.) su u Revidiranom izvještaju iskazane unutar stavki "Ostali prihodi" (Bilješka 6; "Prihod od donacija i ostalo" HRK 12.255 tis., "Prihod od ukidanja rezervacija" HRK 1.650 tis., "Prihod od prefakturiranja" HRK 2.055 tis., "Prihod od osiguranja i po sudskim žalbama" HRK 2.798 tis., "Prihod od upotrebe vlastitih proizvoda i usluga" HRK 461 tis., "Naplata otpisanih potraživanja" HRK 1.111 tis., "Ostali prihodi" HRK 8.025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HRK 4.777 tis.).
Napomena: Ukupan iznos stavke "Ostali prihodi" Revidiranog izvješća (Bilješka 6) u iznosu HRK 28.355 tis. je iskazan u stavci "Prihodi na temelju upotrebe vlastitih proizvoda, roba i usluga, ostali poslovni prihodi s poduzetnicima unutar grupe te ostali poslovni prihodi (izvan grupe)" (AOP 128, 129 i 130; HRK 28.355 tis.). 
Ukupan iznos stavke "Ostali dobici/(gubici) - neto" Revidiranog izvješća (Bilješka 10) u iznosu HRK 4.777 tis. je iskazan u stavci "Prihodi na temelju upotrebe vlastitih proizvoda, roba i usluga, ostali poslovni prihodi s poduzetnicima unutar grupe te ostali poslovni prihodi (izvan grupe)" (AOP 128, 129 i 130; HRK 4.777 tis.).</t>
    </r>
  </si>
  <si>
    <t>Obzirom na drukčiji prikaz, a radi usporedivosti GFI-POD i Revidiranog izvještaja nužno je zbirno promatrati GFI-POD stavke "Troškovi osoblja" (AOP 137; HRK 189,951 tis.), "Ostali troškovi" (AOP 142; HRK 89.098 tis.), "Vrijednosna usklađenja" (AOP 143; HRK 1.510  tis.), "Rezerviranja" (AOP 146; 28.714 tis.) i "Ostali poslovni rashodi" (AOP 153; HRK 10.015 tis.) u odnosu na stavke  "Troškovi zaposlenih" (Bilješka 8; HRK 227.051 tis.) te "Ostali poslovni rashodi (Bilješka 9; HRK 92.236 tis.)  Revidiranog izvješća.</t>
  </si>
  <si>
    <t>GFI-POD stavka "Troškovi osoblja" (AOP 137; HRK 189.951 tis.) je u Revidiranom izvještaju iskazana unutar stavke "Troškovi zaposlenih" (Bilješka 8; "Plaće - neto" HRK 122.043 tis., "Troškovi mirovinskog osiguranja" HRK 36.138 tis., "Troškovi zdravstvenog osiguranja" HRK 24.606 tis., "Ostalo (doprinosi i porezi)" HRK 7.163 tis.
Napomena: Ukupan iznos stavke "Troškovi zaposlenih" Revidiranog izvješća (Bilješka 8) u iznosu HRK 227.051 tis. je iskazan u stavkama "Troškovi osoblja" (AOP 137; HRK 189.951 tis.), "Ostali troškovi" (AOP 142; HRK 23.509 tis.) i "Rezerviranja" (AOP 146; HRK 13.592 tis.).</t>
  </si>
  <si>
    <t>GFI-POD stavka "Ostali troškovi" (AOP 142; HRK 89.098 tis.) je u Revidiranom izvještaju iskazana unutar stavki "Troškovi zaposlenih" (Bilješka 8; "Trošak otpremnina" HRK 466 tis., "Ostali troškovi zaposlenih" HRK 23.044 tis.) te "Ostali poslovni rashodi" (Bilješka 9; "Komunalne naknade, koncesije i dr." HRK 38.689 tis., "Profesionalne usluge i dr. naknade" HRK 14.452 tis., "Troškovi reprezentacije" HRK 2.199 tis. HRK, "Premije osiguranja" HRK 7.043 tis., "Bankarske usluge" HRK 880 tis., "Stručni časopisi i dr. administrativni troškovi" HRK 2.325 tis.).
Napomena: Ukupan iznos stavke "Troškovi zaposlenih" Revidiranog izvješća (Bilješka 8) u iznosu HRK 227.051 tis. je iskazan u stavkama "Troškovi osoblja" (AOP 137; HRK 189.951 tis.), "Ostali troškovi" (AOP 142; HRK 23.509 tis.) i "Rezerviranja" (AOP 146; HRK 13.592 tis.).
Ukupan iznos stavke "Ostali poslovni rashodi" Revidiranog izvješća (Bilješka 9) u iznosu HRK 92.236 tis. je iskazan u stavkama "Ostali troškovi" (AOP 142; HRK 65.588 tis.), "Vrijednosna usklađenja" (AOP 143; HRK 1.510 tis.), "Rezerviranja" (AOP 146; HRK 15.123 tis.) te "Ostali poslovni rashodi" (AOP 153; HRK 10.015 tis.).</t>
  </si>
  <si>
    <t>GFI-POD stavka "Rezerviranja" (AOP 146; HRK 28.714 tis.) je u Revidiranom izvještaju iskazana unutar stavki "Troškovi zaposlenih" (Bilješka 8; "Rezerviranja za otpremnine i jubilarne nagrade" HRK 13.591 tis.) te "Ostali poslovni rashodi" (Bilješka 9; "Rezerviranja" HRK 9.623 tis. i "Rezerviranja za otpremnine" HRK 5.500 tis.).
Napomena: Ukupan iznos stavke "Troškovi zaposlenih" Revidiranog izvješća (Bilješka 8) u iznosu HRK 227.051 tis. je iskazan u stavkama "Troškovi osoblja" (AOP 137; HRK 189.951 tis.), "Ostali troškovi" (AOP 142; HRK 23.509 tis.) i "Rezerviranja" (AOP 146; HRK 13.592 tis.).
Ukupan iznos stavke "Ostali poslovni rashodi" Revidiranog izvješća (Bilješka 9) u iznosu HRK 92.236 tis. je iskazan u stavkama "Ostali troškovi" (AOP 142; HRK 65.588 tis.), "Vrijednosna usklađenja" (AOP 143; HRK 1.510 tis.), "Rezerviranja" (AOP 146; HRK 15.123 tis.) te "Ostali poslovni rashodi" (AOP 153; HRK 10.015 tis.).</t>
  </si>
  <si>
    <t>GFI-POD stavka "Ostali poslovni rashodi" (AOP 153; HRK 10.015 tis.) je u Revidiranom izvještaju iskazana unutar stavki "Ostali poslovni rashodi" (Bilješka 9; "Otpisi nekretnina, postrojenja i oprema" HRK 1.532 tis., "Ostali poslovni rashodi" HRK 8.484 tis.).
Ukupan iznos stavke "Ostali poslovni rashodi" Revidiranog izvješća (Bilješka 9) u iznosu HRK 92.236 tis. je iskazan u stavkama "Ostali troškovi" (AOP 142; HRK 65.588 tis.), "Vrijednosna usklađenja" (AOP 143; HRK 1.510 tis.), "Rezerviranja" (AOP 146; HRK 15.123 tis.) te "Ostali poslovni rashodi" (AOP 153; HRK 10.015 tis.).</t>
  </si>
  <si>
    <t>GFI-POD stavka "Financijski prihodi" (AOP 154; HRK 21.291 tis.) je u Revidiranom izvještaju iskazana unutar stavki "Neto financijski prihodi/(rashodi)" u dijelu financijskih prihoda (Bilješka 11; "Prihodi od kamata" HRK 514 tis., "Neto pozitivne tečajne razlike – ostale" HRK 890 tis., "Realizirani neto dobici od promjene vrijednosti valutnih terminskih ugovora i kamatnog swap-a" HRK 17.770 tis., "Prihodi od cassa sconto" HRK 1.957 tis., "Ostali novčani prinosi" HRK 160 tis.).
Napomena: Ukupan iznos stavke "Neto financijski rashodi" Revidiranog izvješća (Bilješka 11) u iznosu HRK 104.641 tis. je iskazan u stavkama "Financijski prihodi" (AOP 154; HRK 21.291 tis.) i "Financijski rashodi" (AOP 165; HRK 125.932 tis.).</t>
  </si>
  <si>
    <t>GFI-POD stavka "Udio u dobiti od društava poveznih sudjelujućim interesom" (AOP 175; HRK 1.644 tis.) je u Revidiranom izvještaju iskazana u usporedivom iznosu HRK 1.644 tis.</t>
  </si>
  <si>
    <t>GFI-POD stavka "Kapital i rezerve" (AOP 067; HRK 2.863.857 tis.) je u Revidiranom izvještaju iskazana u stavkama "Dionički kapital" (Bilješka 27 u usporedivom iznosu HRK 1.672.021 tis.), "Vlastite dionice" (Bilješka 27 u usporedivom iznosu HRK -124.418 tis.), "Kapitalne rezerve" (Bilješka 28 u usporedivom iznosu HRK 5.224 tis.), "Rezerve za fer vrijednost" (Bilješka 28 u usporedivom iznosu HRK 1 tis.), "Zakonske rezerve" (Bilješka 28 u usporedivom iznosu HRK 83.601 tis.), "Ostale rezerve" (Bilješka 28 u usporedivom iznosu HRK 161.993 tis.), "Zadržana dobit" (Bilješka 28 u usporedivom iznosu HRK 363.625 tis.) te "Nekontrolirajući interes" (Bilješka 33 u usporedivom iznosu HRK 701.810 tis.).
Napomena: Radi potpune usporedivosti, slijedeće stavke treba promatrati kako je navedeno: Stavka Revidiranog izvještaja "Ostale rezerve" (Bilješka 28; HRK 161.993 tis.) odgovara GFI POD stavci "Rezerve za vlastite dionice" (AOP 072; HRK 136.815 tis.), dijelu GFI POD stavke "Zadržana dobit" (AOP 081; HRK 22.846 tis.) te GFI POD stavke "Ostale rezerve" (AOP 075 HRK 2.332 tis.). Stavka Revidiranog izvještaja „Zadržana dobit“ (Bilješka 28; HRK 363.626 tis.) odgovara zbroju GFI POD stavki "Gubitak poslovne godine" (AOP 084; HRK -329.594 tis.) te dijela stavke "Zadržana dobit" (AOP 081; HRK 693.220 tis.).</t>
  </si>
  <si>
    <t>GFI-POD stavka "Obveze za poreze, doprinose i slična davanja" (AOP 118; HRK 6.130 tis.) je u Revidiranom izvještaju iskazana unutar kratkoročnog dijela stavke "Dobavljači i ostale obveze" (Bilješka 31; "Obveze za poreze i doprinose i druge obveze" u usporedivom iznosu HRK 6.129 tis.) te "Obveze za porez iz dobit" (u usporedivom iznosu HRK 1 tis.).
Napomena: Ukupan kratkoročni dio stavke "Dobavljači i ostale obveze" Revidiranog izvješća (Bilješka 31) u iznosu HRK 241.390 tis. je iskazan u stavkama "Obveze za predujmove" (AOP 114; HRK 69.609 tis.), "Obveze prema poduzetnicima unutar grupe i obveze prema dobavljačima" (AOP 108 i 115; HRK 61.809 tis.)," Obveze po vrijednosnim papirima" (AOP 116; HRK 6.625 tis.), "Obveze prema zaposlenicima" (AOP 117; HRK 19.187 tis.), "Obveze za poreze, doprinose i slična davanja" (AOP 118; HRK 6,130 tis.), "Obveze s osnove udjela u rezultatu" (AOP 119; HRK 389 tis.), " Ostale kratkoročne obveze" (AOP 121; HRK 10.706 tis.) te "Odgođeno plaćanje troškova i prihod budućeg razdoblja" (AOP 122; HRK 66.936 tis.).</t>
  </si>
  <si>
    <r>
      <t>GFI-POD stavka "Obveze za predujmove" (AOP 114; HRK 69.609 tis.) je u Revidiranom izvještaju iskazana unutar kratkoročnog dijela stavke "Dobavljači i ostale obveze" (Bilješka</t>
    </r>
    <r>
      <rPr>
        <sz val="9"/>
        <rFont val="Arial"/>
        <family val="2"/>
        <charset val="238"/>
      </rPr>
      <t xml:space="preserve"> 31</t>
    </r>
    <r>
      <rPr>
        <sz val="9"/>
        <color theme="1"/>
        <rFont val="Arial"/>
        <family val="2"/>
        <charset val="238"/>
      </rPr>
      <t xml:space="preserve">; "Obveze za predujmove" u usporedivom iznosu HRK 69.609 tis.). 
</t>
    </r>
    <r>
      <rPr>
        <sz val="9"/>
        <color theme="1" tint="4.9989318521683403E-2"/>
        <rFont val="Arial"/>
        <family val="2"/>
        <charset val="238"/>
      </rPr>
      <t>Napomena: Ukupan kratkoročni dio stavke "Dobavljači i ostale obveze" Revidiranog izvješća (Bilješka 31) u iznosu HRK 241.390 tis. je iskazan u stavkama "Obveze za predujmove" (AOP 114; HRK 69.609 tis.), "Obveze prema poduzetnicima unutar grupe i obveze prema dobavljačima" (AOP 108 i 115; HRK 61.809 tis.)," Obveze po vrijednosnim papirima" (AOP 116; HRK 6.625 tis.), "Obveze prema zaposlenicima" (AOP 117; HRK 19.187 tis.), "Obveze za poreze, doprinose i slična davanja" (AOP 118; HRK 6,130 tis.), "Obveze s osnove udjela u rezultatu" (AOP 119; HRK 389 tis.), " Ostale kratkoročne obveze" (AOP 121; HRK 10.706 tis.) te "Odgođeno plaćanje troškova i prihod budućeg razdoblja" (AOP 122; HRK 66.936 tis.).</t>
    </r>
  </si>
  <si>
    <t>GFI-POD stavke "Obveze prema dobavljačima" (AOP 115; HRK 61.809 tis.) je u Revidiranom izvještaju iskazana unutar kratkoročnog dijela stavke "Dobavljači i ostale obveze" (Bilješka 31; "Obveze prema dobavljačima" HRK 61.725 tis., "Obveze prema dobavljačima - povezana društva" HRK 84 tis.).
Napomena: Ukupan kratkoročni dio stavke "Dobavljači i ostale obveze" Revidiranog izvješća (Bilješka 31) u iznosu HRK 241.390 tis. je iskazan u stavkama "Obveze za predujmove" (AOP 114; HRK 69.609 tis.), "Obveze prema poduzetnicima unutar grupe i obveze prema dobavljačima" (AOP 108 i 115; HRK 61.809 tis.)," Obveze po vrijednosnim papirima" (AOP 116; HRK 6.625 tis.), "Obveze prema zaposlenicima" (AOP 117; HRK 19.187 tis.), "Obveze za poreze, doprinose i slična davanja" (AOP 118; HRK 6.130 tis.), "Obveze s osnove udjela u rezultatu" (AOP 119; HRK 389 tis.), " Ostale kratkoročne obveze" (AOP 121; HRK 10.706 tis.) te "Odgođeno plaćanje troškova i prihod budućeg razdoblja" (AOP 122; HRK 66.936 tis.).</t>
  </si>
  <si>
    <t>GFI-POD stavka "Obveze prema zaposlenicima" (AOP 117; HRK 19.187 tis.) je u Revidiranom izvještaju iskazana unutar kratkoročnog dijela stavke "Dobavljači i ostale obveze" (Bilješka 31; "Obveze prema zaposlenima" u usporedivom iznosu HRK 19.187 tis.).
Napomena: Ukupan kratkoročni dio stavke "Dobavljači i ostale obveze" Revidiranog izvješća (Bilješka 31) u iznosu HRK 241.390 tis. je iskazan u stavkama "Obveze za predujmove" (AOP 114; HRK 69.609 tis.), "Obveze prema poduzetnicima unutar grupe i obveze prema dobavljačima" (AOP 108 i 115; HRK 61.809 tis.)," Obveze po vrijednosnim papirima" (AOP 116; HRK 6.625 tis.), "Obveze prema zaposlenicima" (AOP 117; HRK 19.187 tis.), "Obveze za poreze, doprinose i slična davanja" (AOP 118; HRK 6,130 tis.), "Obveze s osnove udjela u rezultatu" (AOP 119; HRK 389 tis.), " Ostale kratkoročne obveze" (AOP 121; HRK 10.706 tis.) te "Odgođeno plaćanje troškova i prihod budućeg razdoblja" (AOP 122; HRK 66.936 tis.).</t>
  </si>
  <si>
    <t>GFI-POD stavka "Obveze s osnove udjela u rezultatu" (AOP 119; HRK 389 tis.) i "Ostale kratkoročne obveze" (AOP 121; HRK 32.323 tis.) je u Revidiranom izvještaju iskazana unutar kratkoročnih dijelova stavki "Dobavljači i ostale obveze" (Bilješka 31; "Obveza za dividendu" HRK 389 tis., "Ostale obveze" HRK 10.706 tis.), kratkoročni dio "Obveze za imovinu s pravom korištenja" (Bilješka 30 u usporedivom iznosu HRK 2.243 tis), "Derivativni financijski instrumenti" (Bilješka 24 u usporedivom iznosu HRK 5.380 tis.) te bilješka 39 u usporedivom iznosu HRK 13.994 tis.
Napomena: Ukupan kratkoročni dio stavke "Dobavljači i ostale obveze" Revidiranog izvješća (Bilješka 31) u iznosu HRK 241.390 tis. je iskazan u stavkama "Obveze za predujmove" (AOP 114; HRK 69.609 tis.), "Obveze prema poduzetnicima unutar grupe i obveze prema dobavljačima" (AOP 108 i 115; HRK 61.809 tis.)," Obveze po vrijednosnim papirima" (AOP 116; HRK 6.625 tis.), "Obveze prema zaposlenicima" (AOP 117; HRK 19.187 tis.), "Obveze za poreze, doprinose i slična davanja" (AOP 118; HRK 6,130 tis.), "Obveze s osnove udjela u rezultatu" (AOP 119; HRK 389 tis.), " Ostale kratkoročne obveze" (AOP 121; HRK 10.706 tis.) te "Odgođeno plaćanje troškova i prihod budućeg razdoblja" (AOP 122; HRK 66.936 tis.).
Ukupan kratkoročni dio stavke "Derivativni financijski instrumenti" Revidiranog izvješća (Bilješka 24) u iznosu HRK 5.380 tis. je iskazan u stavci "Ostale kratkoročne obveze" (AOP 121; HRK 5.380 tis.).</t>
  </si>
  <si>
    <r>
      <t>GFI-POD stavka "Odgođeno plaćanje troškova i prihod budućeg razdoblja" (AOP 122; HRK 72.821 tis.) je u Revidiranom izvještaju iskazana unutar stavaka  "Dobavljači i ostale obveze" (Bilješka 31; "Obveze po kamatama" HRK 33.727 tis., kratkoročni dio stavke "Naknada za koncesije"</t>
    </r>
    <r>
      <rPr>
        <b/>
        <sz val="9"/>
        <color rgb="FF00B0F0"/>
        <rFont val="Arial"/>
        <family val="2"/>
        <charset val="238"/>
      </rPr>
      <t xml:space="preserve"> </t>
    </r>
    <r>
      <rPr>
        <b/>
        <sz val="9"/>
        <color rgb="FF333399"/>
        <rFont val="Arial"/>
        <family val="2"/>
        <charset val="238"/>
      </rPr>
      <t>HRK 1.920 tis., "Obveze za ukalkulirani godišnji odmor i sate preraspodjele" HRK 2.496 tis., "Obračunate obveze za porez na dodanu vrijednost u nerealiziranim prihodima" HRK 121 tis., "Obveze za ukalkulirane troškove" HRK 28.673 tis.) te kratkoročnog dijela stavki "Rezerviranja" (Bilješka 32; kratkoročni dio stavke "Otpremnine i jubilarne nagrade" HRK 5.884 tis.). 
Napomena: Ukupan kratkoročni dio stavke "Dobavljači i ostale obveze" Revidiranog izvješća (Bilješka 31) u iznosu HRK 241.390 tis. je iskazan u stavkama "Obveze za predujmove" (AOP 114; HRK 69.609 tis.), "Obveze prema poduzetnicima unutar grupe i obveze prema dobavljačima" (AOP 108 i 115; HRK 61.809 tis.)," Obveze po vrijednosnim papirima" (AOP 116; HRK 6.625 tis.), "Obveze prema zaposlenicima" (AOP 117; HRK 19.187 tis.), "Obveze za poreze, doprinose i slična davanja" (AOP 118; HRK 6,130 tis.), "Obveze s osnove udjela u rezultatu" (AOP 119; HRK 389 tis.), " Ostale kratkoročne obveze" (AOP 121; HRK 10.706 tis.) te "Odgođeno plaćanje troškova i prihod budućeg razdoblja" (AOP 122; HRK 66.936 tis.).
Ukupan kratkoročni dio stavke "Rezerviranja" Revidiranog izvješća (Bilješka 32) u iznosu 5.884 tis. je iskazan u stavci "Odgođeno plaćanje troškova i prihod budućeg razdoblja" (AOP 122; HRK 5.884 tis.).</t>
    </r>
  </si>
  <si>
    <t>GFI-POD stavka "Materijalni troškovi" (AOP 133; HRK 254.644 tis.) je u Revidiranom izvještaju iskazana u stavci "Nabavna vrijednost materijala i usluga" (Bilješka 7 u usporedivom iznosu HRK 254.644 tis.).</t>
  </si>
  <si>
    <t>Obzirom na drukčiji prikaz, a radi usporedivosti GFI-POD i Revidiranog izvještaja nužno je zbirno promatrati GFI-POD stavke "Dugoročne obveze" (AOP 095; HRK 2.867.349 tis.) i "Rezerviranja" (AOP 088; HRK 141.118 tis.) u odnosu na stavku "Dugoročne obveze" Revidiranog izvješća (HRK 3.008.468 tis.).</t>
  </si>
  <si>
    <t>Obzirom na drukčiji prikaz, a radi usporedivosti GFI-POD i Revidiranog izvještaja nužno je zbirno promatrati GFI-POD stavke "Kratkoročne obveze" (AOP 107; HRK 934.438 tis.) i "Odgođeno plaćanje troškova i prihod budućeg razdoblja" (AOP 122; HRK 72.821 tis.) u odnosu na stavke "Kratkoročne obveze" Revidiranog izvješća (HRK 1.007.258 tis.).</t>
  </si>
  <si>
    <t>Detaljnije informacije o financijskim izvještajima dostupne su u objavljenom PDF dokumentu "Godišnje izvješće 2020." koji je istovremeno s ovim dokumentom objavljen na internetskim stranicama HANFA-e, Zagrebačke burze i Izdavatelja.</t>
  </si>
  <si>
    <t>Informacije o osnovi za sastavljanje financijskih izvještaja i određenim računovodstvenim politikama dostupne su u objavljenom PDF dokumentu „Godišnje izvješće 2020.“ koji je istovremeno s ovim dokumentom objavljen na internetskim stranicama HANFA-e, Zagrebačke burze i Izdavatelja.</t>
  </si>
  <si>
    <t>Obzirom na drukčiji prikaz, a radi usporedivosti GFI-POD i Revidiranog izvještaja nužno je zbirno promatrati GFI-POD stavke "Kratkotrajna imovina" (AOP 037; HRK 737.067 tis.) i "Plaćeni troškovi budućeg razdoblja i obračunati prihodi" (AOP 064; HRK 55.359 tis.) u odnosu na stavku "Kratkotrajna imovina" Revidiranog izvješća (HRK 792.425 tis.).</t>
  </si>
  <si>
    <t xml:space="preserve">  IV. Obveze prema dobavljačima</t>
  </si>
  <si>
    <t xml:space="preserve">  V. Obveze prema zaposlenicima</t>
  </si>
  <si>
    <t xml:space="preserve">  VI. Obveze za poreze, doprinose i slična davanja</t>
  </si>
  <si>
    <t xml:space="preserve">  VII. Obveze s osnove udjela u rezultatu i ostale kratkoročne obveze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</si>
</sst>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theme="1"/>
      <name val="Arial"/>
      <family val="2"/>
      <charset val="238"/>
    </font>
    <font>
      <sz val="9"/>
      <color rgb="FFFF0000"/>
      <name val="Arial"/>
      <family val="2"/>
      <charset val="238"/>
    </font>
    <font>
      <sz val="9"/>
      <color rgb="FF0070C0"/>
      <name val="Arial"/>
      <family val="2"/>
      <charset val="238"/>
    </font>
    <font>
      <b/>
      <sz val="9"/>
      <color rgb="FF333399"/>
      <name val="Arial"/>
      <family val="2"/>
      <charset val="238"/>
    </font>
    <font>
      <sz val="9"/>
      <color rgb="FF333399"/>
      <name val="Arial"/>
      <family val="2"/>
      <charset val="238"/>
    </font>
    <font>
      <sz val="9"/>
      <color theme="1"/>
      <name val="Arial"/>
      <family val="2"/>
      <charset val="238"/>
    </font>
    <font>
      <b/>
      <sz val="9"/>
      <color rgb="FF00B0F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sz val="9"/>
      <color theme="1" tint="4.9989318521683403E-2"/>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249977111117893"/>
        <bgColor indexed="64"/>
      </patternFill>
    </fill>
  </fills>
  <borders count="10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medium">
        <color theme="1"/>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right style="thin">
        <color theme="0" tint="-0.34998626667073579"/>
      </right>
      <top style="medium">
        <color theme="1"/>
      </top>
      <bottom style="thin">
        <color theme="0" tint="-0.34998626667073579"/>
      </bottom>
      <diagonal/>
    </border>
    <border>
      <left style="medium">
        <color theme="1"/>
      </left>
      <right/>
      <top style="thin">
        <color theme="0" tint="-0.34998626667073579"/>
      </top>
      <bottom style="medium">
        <color theme="1"/>
      </bottom>
      <diagonal/>
    </border>
    <border>
      <left style="medium">
        <color theme="1"/>
      </left>
      <right/>
      <top style="medium">
        <color theme="1"/>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22"/>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style="thin">
        <color indexed="64"/>
      </right>
      <top style="thin">
        <color indexed="22"/>
      </top>
      <bottom style="medium">
        <color indexed="64"/>
      </bottom>
      <diagonal/>
    </border>
    <border>
      <left style="medium">
        <color theme="1"/>
      </left>
      <right style="hair">
        <color indexed="64"/>
      </right>
      <top style="medium">
        <color theme="1"/>
      </top>
      <bottom/>
      <diagonal/>
    </border>
    <border>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theme="1"/>
      </left>
      <right style="hair">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theme="1"/>
      </left>
      <right style="hair">
        <color indexed="64"/>
      </right>
      <top style="thin">
        <color theme="0" tint="-0.34998626667073579"/>
      </top>
      <bottom style="medium">
        <color theme="1"/>
      </bottom>
      <diagonal/>
    </border>
    <border>
      <left style="thin">
        <color theme="0" tint="-0.34998626667073579"/>
      </left>
      <right style="medium">
        <color indexed="64"/>
      </right>
      <top style="thin">
        <color theme="0" tint="-0.34998626667073579"/>
      </top>
      <bottom style="medium">
        <color theme="1"/>
      </bottom>
      <diagonal/>
    </border>
    <border>
      <left style="thin">
        <color theme="0" tint="-0.34998626667073579"/>
      </left>
      <right style="hair">
        <color indexed="64"/>
      </right>
      <top/>
      <bottom/>
      <diagonal/>
    </border>
    <border>
      <left style="thin">
        <color theme="0" tint="-0.34998626667073579"/>
      </left>
      <right style="medium">
        <color indexed="64"/>
      </right>
      <top/>
      <bottom/>
      <diagonal/>
    </border>
    <border>
      <left style="medium">
        <color theme="1"/>
      </left>
      <right style="hair">
        <color indexed="64"/>
      </right>
      <top style="medium">
        <color theme="1"/>
      </top>
      <bottom style="thin">
        <color theme="0" tint="-0.34998626667073579"/>
      </bottom>
      <diagonal/>
    </border>
    <border>
      <left style="thin">
        <color theme="0" tint="-0.34998626667073579"/>
      </left>
      <right style="medium">
        <color indexed="64"/>
      </right>
      <top style="medium">
        <color theme="1"/>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47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51" xfId="0" applyNumberFormat="1" applyFont="1" applyFill="1" applyBorder="1" applyAlignment="1" applyProtection="1">
      <alignment vertical="center"/>
      <protection locked="0"/>
    </xf>
    <xf numFmtId="0" fontId="3" fillId="11" borderId="4" xfId="0" applyFont="1" applyFill="1" applyBorder="1" applyAlignment="1" applyProtection="1">
      <alignment horizontal="center" vertical="center"/>
      <protection locked="0"/>
    </xf>
    <xf numFmtId="0" fontId="1" fillId="10" borderId="0" xfId="0" applyFont="1" applyFill="1" applyAlignment="1">
      <alignment horizontal="left" vertical="top"/>
    </xf>
    <xf numFmtId="0" fontId="1" fillId="10" borderId="0" xfId="0" applyFont="1" applyFill="1" applyAlignment="1">
      <alignment horizontal="left" vertical="top" wrapText="1"/>
    </xf>
    <xf numFmtId="0" fontId="0" fillId="10" borderId="0" xfId="0" applyFill="1" applyAlignment="1">
      <alignment vertical="top"/>
    </xf>
    <xf numFmtId="0" fontId="23" fillId="10" borderId="0" xfId="0" applyFont="1" applyFill="1"/>
    <xf numFmtId="49" fontId="36" fillId="10" borderId="0" xfId="0" applyNumberFormat="1" applyFont="1" applyFill="1" applyAlignment="1">
      <alignment horizontal="center"/>
    </xf>
    <xf numFmtId="0" fontId="37" fillId="10" borderId="0" xfId="0" applyFont="1" applyFill="1"/>
    <xf numFmtId="0" fontId="38" fillId="10" borderId="0" xfId="0" applyFont="1" applyFill="1"/>
    <xf numFmtId="0" fontId="36" fillId="10" borderId="0" xfId="0" applyFont="1" applyFill="1"/>
    <xf numFmtId="0" fontId="36" fillId="10" borderId="0" xfId="0" applyFont="1" applyFill="1" applyAlignment="1">
      <alignment horizontal="center"/>
    </xf>
    <xf numFmtId="49" fontId="36" fillId="15" borderId="52" xfId="0" applyNumberFormat="1" applyFont="1" applyFill="1" applyBorder="1" applyAlignment="1">
      <alignment horizontal="center" vertical="center" wrapText="1"/>
    </xf>
    <xf numFmtId="0" fontId="36" fillId="15" borderId="53" xfId="0" applyFont="1" applyFill="1" applyBorder="1" applyAlignment="1">
      <alignment horizontal="center" vertical="center" wrapText="1"/>
    </xf>
    <xf numFmtId="0" fontId="39" fillId="9" borderId="54" xfId="0" applyFont="1" applyFill="1" applyBorder="1" applyAlignment="1">
      <alignment horizontal="left" vertical="center"/>
    </xf>
    <xf numFmtId="49" fontId="39" fillId="9" borderId="55" xfId="0" applyNumberFormat="1" applyFont="1" applyFill="1" applyBorder="1" applyAlignment="1">
      <alignment horizontal="center" vertical="center"/>
    </xf>
    <xf numFmtId="49" fontId="39" fillId="9" borderId="55" xfId="0" applyNumberFormat="1" applyFont="1" applyFill="1" applyBorder="1" applyAlignment="1">
      <alignment horizontal="center" vertical="center" wrapText="1"/>
    </xf>
    <xf numFmtId="3" fontId="39" fillId="9" borderId="55" xfId="0" applyNumberFormat="1" applyFont="1" applyFill="1" applyBorder="1" applyAlignment="1">
      <alignment horizontal="right" vertical="center"/>
    </xf>
    <xf numFmtId="0" fontId="40" fillId="9" borderId="56" xfId="0" applyFont="1" applyFill="1" applyBorder="1" applyAlignment="1">
      <alignment horizontal="left" vertical="center"/>
    </xf>
    <xf numFmtId="0" fontId="41" fillId="10" borderId="54" xfId="0" applyFont="1" applyFill="1" applyBorder="1" applyAlignment="1">
      <alignment horizontal="left" vertical="center"/>
    </xf>
    <xf numFmtId="49" fontId="41" fillId="10" borderId="55" xfId="0" applyNumberFormat="1" applyFont="1" applyFill="1" applyBorder="1" applyAlignment="1">
      <alignment horizontal="center" vertical="center"/>
    </xf>
    <xf numFmtId="3" fontId="41" fillId="10" borderId="55" xfId="0" applyNumberFormat="1" applyFont="1" applyFill="1" applyBorder="1" applyAlignment="1">
      <alignment horizontal="right" vertical="center"/>
    </xf>
    <xf numFmtId="0" fontId="41" fillId="10" borderId="54" xfId="0" applyFont="1" applyFill="1" applyBorder="1" applyAlignment="1">
      <alignment horizontal="left" vertical="center" wrapText="1"/>
    </xf>
    <xf numFmtId="49" fontId="41" fillId="10" borderId="55" xfId="0" applyNumberFormat="1" applyFont="1" applyFill="1" applyBorder="1" applyAlignment="1">
      <alignment horizontal="center" vertical="center" wrapText="1"/>
    </xf>
    <xf numFmtId="0" fontId="41" fillId="10" borderId="56" xfId="0" applyFont="1" applyFill="1" applyBorder="1" applyAlignment="1">
      <alignment horizontal="left" vertical="center" wrapText="1"/>
    </xf>
    <xf numFmtId="49" fontId="36" fillId="10" borderId="58" xfId="0" applyNumberFormat="1" applyFont="1" applyFill="1" applyBorder="1" applyAlignment="1">
      <alignment horizontal="center" vertical="center"/>
    </xf>
    <xf numFmtId="3" fontId="41" fillId="10" borderId="58" xfId="0" applyNumberFormat="1" applyFont="1" applyFill="1" applyBorder="1" applyAlignment="1">
      <alignment horizontal="right" vertical="center"/>
    </xf>
    <xf numFmtId="0" fontId="41" fillId="10" borderId="58" xfId="0" applyFont="1" applyFill="1" applyBorder="1" applyAlignment="1">
      <alignment horizontal="right" vertical="center"/>
    </xf>
    <xf numFmtId="0" fontId="39" fillId="9" borderId="54" xfId="0" applyFont="1" applyFill="1" applyBorder="1" applyAlignment="1">
      <alignment horizontal="left" vertical="center" wrapText="1"/>
    </xf>
    <xf numFmtId="49" fontId="36" fillId="16" borderId="61" xfId="0" applyNumberFormat="1" applyFont="1" applyFill="1" applyBorder="1" applyAlignment="1">
      <alignment horizontal="center" vertical="center"/>
    </xf>
    <xf numFmtId="3" fontId="36" fillId="16" borderId="61" xfId="0" applyNumberFormat="1" applyFont="1" applyFill="1" applyBorder="1" applyAlignment="1">
      <alignment horizontal="right" vertical="center"/>
    </xf>
    <xf numFmtId="49" fontId="36" fillId="10" borderId="63" xfId="0" applyNumberFormat="1" applyFont="1" applyFill="1" applyBorder="1" applyAlignment="1">
      <alignment horizontal="center" vertical="center"/>
    </xf>
    <xf numFmtId="0" fontId="41" fillId="10" borderId="63" xfId="0" applyFont="1" applyFill="1" applyBorder="1" applyAlignment="1">
      <alignment horizontal="right" vertical="center"/>
    </xf>
    <xf numFmtId="49" fontId="39" fillId="9" borderId="64" xfId="0" applyNumberFormat="1" applyFont="1" applyFill="1" applyBorder="1" applyAlignment="1">
      <alignment horizontal="center" vertical="center"/>
    </xf>
    <xf numFmtId="3" fontId="39" fillId="9" borderId="64" xfId="0" applyNumberFormat="1" applyFont="1" applyFill="1" applyBorder="1" applyAlignment="1">
      <alignment horizontal="right" vertical="center"/>
    </xf>
    <xf numFmtId="0" fontId="41" fillId="0" borderId="56" xfId="0" applyFont="1" applyFill="1" applyBorder="1" applyAlignment="1">
      <alignment horizontal="left" vertical="center"/>
    </xf>
    <xf numFmtId="3" fontId="41" fillId="0" borderId="55" xfId="0" applyNumberFormat="1" applyFont="1" applyFill="1" applyBorder="1" applyAlignment="1">
      <alignment horizontal="right" vertical="center"/>
    </xf>
    <xf numFmtId="49" fontId="36" fillId="10" borderId="0" xfId="0" applyNumberFormat="1" applyFont="1" applyFill="1" applyAlignment="1">
      <alignment horizontal="center" vertical="center"/>
    </xf>
    <xf numFmtId="49" fontId="36" fillId="10" borderId="0" xfId="0" applyNumberFormat="1" applyFont="1" applyFill="1" applyAlignment="1">
      <alignment horizontal="center" vertical="center" wrapText="1"/>
    </xf>
    <xf numFmtId="0" fontId="41" fillId="10" borderId="0" xfId="0" applyFont="1" applyFill="1"/>
    <xf numFmtId="0" fontId="43" fillId="10" borderId="67" xfId="0" applyFont="1" applyFill="1" applyBorder="1"/>
    <xf numFmtId="49" fontId="44" fillId="10" borderId="67" xfId="0" applyNumberFormat="1" applyFont="1" applyFill="1" applyBorder="1" applyAlignment="1">
      <alignment horizontal="center" vertical="center"/>
    </xf>
    <xf numFmtId="49" fontId="44" fillId="10" borderId="67" xfId="0" applyNumberFormat="1" applyFont="1" applyFill="1" applyBorder="1" applyAlignment="1">
      <alignment horizontal="center" vertical="center" wrapText="1"/>
    </xf>
    <xf numFmtId="3" fontId="36" fillId="10" borderId="67" xfId="0" applyNumberFormat="1" applyFont="1" applyFill="1" applyBorder="1" applyAlignment="1">
      <alignment horizontal="center"/>
    </xf>
    <xf numFmtId="3" fontId="45" fillId="10" borderId="67" xfId="0" applyNumberFormat="1" applyFont="1" applyFill="1" applyBorder="1" applyAlignment="1">
      <alignment horizontal="center"/>
    </xf>
    <xf numFmtId="0" fontId="45" fillId="10" borderId="67" xfId="0" applyFont="1" applyFill="1" applyBorder="1" applyAlignment="1">
      <alignment vertical="center"/>
    </xf>
    <xf numFmtId="0" fontId="36" fillId="15" borderId="68" xfId="0" applyFont="1" applyFill="1" applyBorder="1" applyAlignment="1">
      <alignment vertical="center" wrapText="1"/>
    </xf>
    <xf numFmtId="49" fontId="36" fillId="15" borderId="69" xfId="0" applyNumberFormat="1" applyFont="1" applyFill="1" applyBorder="1" applyAlignment="1">
      <alignment horizontal="center" vertical="center" wrapText="1"/>
    </xf>
    <xf numFmtId="3" fontId="36" fillId="15" borderId="69" xfId="0" applyNumberFormat="1" applyFont="1" applyFill="1" applyBorder="1" applyAlignment="1">
      <alignment horizontal="center" vertical="center" wrapText="1"/>
    </xf>
    <xf numFmtId="0" fontId="36" fillId="15" borderId="70" xfId="0" applyFont="1" applyFill="1" applyBorder="1" applyAlignment="1">
      <alignment horizontal="center" vertical="center"/>
    </xf>
    <xf numFmtId="0" fontId="39" fillId="9" borderId="71" xfId="0" applyFont="1" applyFill="1" applyBorder="1" applyAlignment="1">
      <alignment vertical="center" wrapText="1"/>
    </xf>
    <xf numFmtId="49" fontId="39" fillId="9" borderId="72" xfId="0" applyNumberFormat="1" applyFont="1" applyFill="1" applyBorder="1" applyAlignment="1">
      <alignment horizontal="center" vertical="center"/>
    </xf>
    <xf numFmtId="49" fontId="39" fillId="9" borderId="72" xfId="0" applyNumberFormat="1" applyFont="1" applyFill="1" applyBorder="1" applyAlignment="1">
      <alignment horizontal="center" vertical="center" wrapText="1"/>
    </xf>
    <xf numFmtId="3" fontId="39" fillId="9" borderId="72" xfId="0" applyNumberFormat="1" applyFont="1" applyFill="1" applyBorder="1" applyAlignment="1">
      <alignment horizontal="right" vertical="center"/>
    </xf>
    <xf numFmtId="0" fontId="40" fillId="9" borderId="73" xfId="0" applyFont="1" applyFill="1" applyBorder="1" applyAlignment="1">
      <alignment horizontal="left" vertical="center"/>
    </xf>
    <xf numFmtId="49" fontId="36" fillId="10" borderId="58" xfId="0" applyNumberFormat="1" applyFont="1" applyFill="1" applyBorder="1" applyAlignment="1">
      <alignment horizontal="center" vertical="center" wrapText="1"/>
    </xf>
    <xf numFmtId="0" fontId="41" fillId="10" borderId="59" xfId="0" applyFont="1" applyFill="1" applyBorder="1" applyAlignment="1">
      <alignment horizontal="left" vertical="center"/>
    </xf>
    <xf numFmtId="0" fontId="39" fillId="9" borderId="56" xfId="0" applyFont="1" applyFill="1" applyBorder="1" applyAlignment="1">
      <alignment horizontal="left" vertical="center" wrapText="1"/>
    </xf>
    <xf numFmtId="0" fontId="41" fillId="0" borderId="56" xfId="0" applyFont="1" applyFill="1" applyBorder="1" applyAlignment="1">
      <alignment horizontal="left" vertical="center" wrapText="1"/>
    </xf>
    <xf numFmtId="0" fontId="39" fillId="9" borderId="56" xfId="0" applyFont="1" applyFill="1" applyBorder="1" applyAlignment="1">
      <alignment horizontal="left" vertical="center"/>
    </xf>
    <xf numFmtId="0" fontId="36" fillId="10" borderId="57" xfId="0" applyFont="1" applyFill="1" applyBorder="1" applyAlignment="1">
      <alignment horizontal="left" vertical="center"/>
    </xf>
    <xf numFmtId="3" fontId="36" fillId="10" borderId="58" xfId="0" applyNumberFormat="1" applyFont="1" applyFill="1" applyBorder="1" applyAlignment="1">
      <alignment horizontal="right" vertical="center"/>
    </xf>
    <xf numFmtId="0" fontId="36" fillId="10" borderId="58" xfId="0" applyFont="1" applyFill="1" applyBorder="1" applyAlignment="1">
      <alignment horizontal="right" vertical="center"/>
    </xf>
    <xf numFmtId="0" fontId="36" fillId="10" borderId="59" xfId="0" applyFont="1" applyFill="1" applyBorder="1" applyAlignment="1">
      <alignment horizontal="left" vertical="center"/>
    </xf>
    <xf numFmtId="0" fontId="39" fillId="9" borderId="66" xfId="0" applyFont="1" applyFill="1" applyBorder="1" applyAlignment="1">
      <alignment horizontal="left" vertical="center"/>
    </xf>
    <xf numFmtId="49" fontId="39" fillId="9" borderId="61" xfId="0" applyNumberFormat="1" applyFont="1" applyFill="1" applyBorder="1" applyAlignment="1">
      <alignment horizontal="center" vertical="center"/>
    </xf>
    <xf numFmtId="49" fontId="39" fillId="9" borderId="61" xfId="0" applyNumberFormat="1" applyFont="1" applyFill="1" applyBorder="1" applyAlignment="1">
      <alignment horizontal="center" vertical="center" wrapText="1"/>
    </xf>
    <xf numFmtId="3" fontId="39" fillId="9" borderId="61" xfId="0" applyNumberFormat="1" applyFont="1" applyFill="1" applyBorder="1" applyAlignment="1">
      <alignment horizontal="right" vertical="center"/>
    </xf>
    <xf numFmtId="0" fontId="40" fillId="9" borderId="62" xfId="0" applyFont="1" applyFill="1" applyBorder="1" applyAlignment="1">
      <alignment horizontal="left" vertical="center"/>
    </xf>
    <xf numFmtId="0" fontId="0" fillId="10" borderId="0" xfId="0" applyFill="1"/>
    <xf numFmtId="0" fontId="11" fillId="9" borderId="0" xfId="0" applyFont="1" applyFill="1" applyBorder="1" applyAlignment="1" applyProtection="1">
      <alignment horizontal="left" vertical="center" wrapText="1"/>
    </xf>
    <xf numFmtId="49" fontId="39" fillId="9" borderId="65" xfId="0" applyNumberFormat="1" applyFont="1" applyFill="1" applyBorder="1" applyAlignment="1">
      <alignment horizontal="center" vertical="center"/>
    </xf>
    <xf numFmtId="0" fontId="39" fillId="9" borderId="73" xfId="0" applyFont="1" applyFill="1" applyBorder="1" applyAlignment="1">
      <alignment horizontal="left" vertical="center" wrapText="1"/>
    </xf>
    <xf numFmtId="49" fontId="39" fillId="9" borderId="80" xfId="0" applyNumberFormat="1" applyFont="1" applyFill="1" applyBorder="1" applyAlignment="1">
      <alignment horizontal="center" vertical="center"/>
    </xf>
    <xf numFmtId="3" fontId="39" fillId="9" borderId="80" xfId="0" applyNumberFormat="1" applyFont="1" applyFill="1" applyBorder="1" applyAlignment="1">
      <alignment horizontal="right" vertical="center"/>
    </xf>
    <xf numFmtId="0" fontId="14" fillId="9" borderId="81" xfId="0" applyFont="1" applyFill="1" applyBorder="1" applyAlignment="1" applyProtection="1">
      <alignment vertical="center" wrapText="1"/>
    </xf>
    <xf numFmtId="49" fontId="14" fillId="9" borderId="81" xfId="0" applyNumberFormat="1" applyFont="1" applyFill="1" applyBorder="1" applyAlignment="1" applyProtection="1">
      <alignment horizontal="center" vertical="center" wrapText="1"/>
    </xf>
    <xf numFmtId="0" fontId="14" fillId="9" borderId="81" xfId="0" applyFont="1" applyFill="1" applyBorder="1" applyAlignment="1" applyProtection="1">
      <alignment horizontal="center" vertical="center" wrapText="1"/>
    </xf>
    <xf numFmtId="3" fontId="14" fillId="9" borderId="81" xfId="0" applyNumberFormat="1" applyFont="1" applyFill="1" applyBorder="1" applyAlignment="1" applyProtection="1">
      <alignment vertical="center" wrapText="1"/>
    </xf>
    <xf numFmtId="0" fontId="36" fillId="15" borderId="76" xfId="0" applyFont="1" applyFill="1" applyBorder="1" applyAlignment="1">
      <alignment horizontal="left" vertical="center" wrapText="1"/>
    </xf>
    <xf numFmtId="0" fontId="41" fillId="10" borderId="57" xfId="0" applyFont="1" applyFill="1" applyBorder="1" applyAlignment="1">
      <alignment horizontal="left" vertical="center"/>
    </xf>
    <xf numFmtId="0" fontId="36" fillId="16" borderId="75" xfId="0" applyFont="1" applyFill="1" applyBorder="1" applyAlignment="1">
      <alignment horizontal="left" vertical="center"/>
    </xf>
    <xf numFmtId="0" fontId="36" fillId="15" borderId="82" xfId="0" applyFont="1" applyFill="1" applyBorder="1" applyAlignment="1">
      <alignment vertical="center" wrapText="1"/>
    </xf>
    <xf numFmtId="49" fontId="36" fillId="15" borderId="83" xfId="0" applyNumberFormat="1" applyFont="1" applyFill="1" applyBorder="1" applyAlignment="1">
      <alignment horizontal="center" vertical="center" wrapText="1"/>
    </xf>
    <xf numFmtId="49" fontId="36" fillId="15" borderId="84" xfId="0" applyNumberFormat="1" applyFont="1" applyFill="1" applyBorder="1" applyAlignment="1">
      <alignment horizontal="center" vertical="center" wrapText="1"/>
    </xf>
    <xf numFmtId="0" fontId="36" fillId="15" borderId="85" xfId="0" applyFont="1" applyFill="1" applyBorder="1" applyAlignment="1">
      <alignment horizontal="center" vertical="center" wrapText="1"/>
    </xf>
    <xf numFmtId="0" fontId="39" fillId="9" borderId="86" xfId="0" applyFont="1" applyFill="1" applyBorder="1" applyAlignment="1">
      <alignment horizontal="left" vertical="center"/>
    </xf>
    <xf numFmtId="0" fontId="40" fillId="9" borderId="87" xfId="0" applyFont="1" applyFill="1" applyBorder="1" applyAlignment="1">
      <alignment horizontal="left" vertical="center"/>
    </xf>
    <xf numFmtId="0" fontId="41" fillId="10" borderId="86" xfId="0" applyFont="1" applyFill="1" applyBorder="1" applyAlignment="1">
      <alignment horizontal="left" vertical="center"/>
    </xf>
    <xf numFmtId="49" fontId="41" fillId="10" borderId="65" xfId="0" applyNumberFormat="1" applyFont="1" applyFill="1" applyBorder="1" applyAlignment="1">
      <alignment horizontal="center" vertical="center"/>
    </xf>
    <xf numFmtId="0" fontId="41" fillId="10" borderId="87" xfId="0" applyFont="1" applyFill="1" applyBorder="1" applyAlignment="1">
      <alignment horizontal="left" vertical="center"/>
    </xf>
    <xf numFmtId="0" fontId="41" fillId="10" borderId="86" xfId="0" applyFont="1" applyFill="1" applyBorder="1" applyAlignment="1">
      <alignment horizontal="left" vertical="center" wrapText="1"/>
    </xf>
    <xf numFmtId="49" fontId="41" fillId="10" borderId="65" xfId="0" applyNumberFormat="1" applyFont="1" applyFill="1" applyBorder="1" applyAlignment="1">
      <alignment horizontal="center" vertical="center" wrapText="1"/>
    </xf>
    <xf numFmtId="0" fontId="41" fillId="10" borderId="87" xfId="0" applyFont="1" applyFill="1" applyBorder="1" applyAlignment="1">
      <alignment horizontal="left" vertical="center" wrapText="1"/>
    </xf>
    <xf numFmtId="0" fontId="41" fillId="10" borderId="88" xfId="0" applyFont="1" applyFill="1" applyBorder="1" applyAlignment="1">
      <alignment wrapText="1"/>
    </xf>
    <xf numFmtId="0" fontId="39" fillId="9" borderId="86" xfId="0" applyFont="1" applyFill="1" applyBorder="1" applyAlignment="1">
      <alignment horizontal="left" vertical="center" wrapText="1"/>
    </xf>
    <xf numFmtId="3" fontId="39" fillId="9" borderId="78" xfId="0" applyNumberFormat="1" applyFont="1" applyFill="1" applyBorder="1" applyAlignment="1">
      <alignment horizontal="right" vertical="center"/>
    </xf>
    <xf numFmtId="0" fontId="39" fillId="9" borderId="87" xfId="0" applyFont="1" applyFill="1" applyBorder="1" applyAlignment="1">
      <alignment horizontal="left" vertical="center" wrapText="1"/>
    </xf>
    <xf numFmtId="0" fontId="41" fillId="10" borderId="89" xfId="0" applyFont="1" applyFill="1" applyBorder="1" applyAlignment="1">
      <alignment vertical="center" wrapText="1"/>
    </xf>
    <xf numFmtId="0" fontId="41" fillId="10" borderId="90" xfId="0" applyFont="1" applyFill="1" applyBorder="1" applyAlignment="1">
      <alignment wrapText="1"/>
    </xf>
    <xf numFmtId="49" fontId="39" fillId="9" borderId="65" xfId="0" applyNumberFormat="1" applyFont="1" applyFill="1" applyBorder="1" applyAlignment="1">
      <alignment horizontal="center" vertical="center" wrapText="1"/>
    </xf>
    <xf numFmtId="0" fontId="36" fillId="16" borderId="91" xfId="0" applyFont="1" applyFill="1" applyBorder="1" applyAlignment="1">
      <alignment horizontal="left" vertical="center"/>
    </xf>
    <xf numFmtId="49" fontId="36" fillId="16" borderId="60" xfId="0" applyNumberFormat="1" applyFont="1" applyFill="1" applyBorder="1" applyAlignment="1">
      <alignment horizontal="center" vertical="center"/>
    </xf>
    <xf numFmtId="3" fontId="36" fillId="16" borderId="92" xfId="0" applyNumberFormat="1" applyFont="1" applyFill="1" applyBorder="1" applyAlignment="1">
      <alignment horizontal="right" vertical="center"/>
    </xf>
    <xf numFmtId="0" fontId="41" fillId="10" borderId="93" xfId="0" applyFont="1" applyFill="1" applyBorder="1" applyAlignment="1">
      <alignment horizontal="left" vertical="center"/>
    </xf>
    <xf numFmtId="49" fontId="36" fillId="10" borderId="77" xfId="0" applyNumberFormat="1" applyFont="1" applyFill="1" applyBorder="1" applyAlignment="1">
      <alignment horizontal="center" vertical="center"/>
    </xf>
    <xf numFmtId="0" fontId="41" fillId="10" borderId="94" xfId="0" applyFont="1" applyFill="1" applyBorder="1" applyAlignment="1">
      <alignment horizontal="left" vertical="center"/>
    </xf>
    <xf numFmtId="0" fontId="39" fillId="9" borderId="95" xfId="0" applyFont="1" applyFill="1" applyBorder="1" applyAlignment="1">
      <alignment horizontal="left" vertical="center"/>
    </xf>
    <xf numFmtId="49" fontId="39" fillId="9" borderId="74" xfId="0" applyNumberFormat="1" applyFont="1" applyFill="1" applyBorder="1" applyAlignment="1">
      <alignment horizontal="center" vertical="center"/>
    </xf>
    <xf numFmtId="3" fontId="39" fillId="9" borderId="74" xfId="0" applyNumberFormat="1" applyFont="1" applyFill="1" applyBorder="1" applyAlignment="1">
      <alignment horizontal="right" vertical="center"/>
    </xf>
    <xf numFmtId="0" fontId="39" fillId="9" borderId="96" xfId="0" applyFont="1" applyFill="1" applyBorder="1" applyAlignment="1">
      <alignment horizontal="left" vertical="center" wrapText="1"/>
    </xf>
    <xf numFmtId="0" fontId="39" fillId="9" borderId="87" xfId="0" applyFont="1" applyFill="1" applyBorder="1" applyAlignment="1">
      <alignment vertical="center" wrapText="1"/>
    </xf>
    <xf numFmtId="0" fontId="41" fillId="0" borderId="87" xfId="0" applyFont="1" applyFill="1" applyBorder="1" applyAlignment="1">
      <alignment horizontal="left" vertical="center"/>
    </xf>
    <xf numFmtId="0" fontId="41" fillId="0" borderId="90" xfId="0" applyFont="1" applyFill="1" applyBorder="1" applyAlignment="1">
      <alignment horizontal="left" vertical="center"/>
    </xf>
    <xf numFmtId="0" fontId="4" fillId="10" borderId="86" xfId="0" applyFont="1" applyFill="1" applyBorder="1" applyAlignment="1">
      <alignment horizontal="left" vertical="center" wrapText="1"/>
    </xf>
    <xf numFmtId="0" fontId="4" fillId="10" borderId="87" xfId="0" applyFont="1" applyFill="1" applyBorder="1" applyAlignment="1">
      <alignment horizontal="left" vertical="center" wrapText="1"/>
    </xf>
    <xf numFmtId="49" fontId="36" fillId="16" borderId="97" xfId="0" applyNumberFormat="1" applyFont="1" applyFill="1" applyBorder="1" applyAlignment="1">
      <alignment horizontal="center" vertical="center"/>
    </xf>
    <xf numFmtId="49" fontId="36" fillId="16" borderId="80" xfId="0" applyNumberFormat="1" applyFont="1" applyFill="1" applyBorder="1" applyAlignment="1">
      <alignment horizontal="center" vertical="center"/>
    </xf>
    <xf numFmtId="3" fontId="36" fillId="16" borderId="80" xfId="0" applyNumberFormat="1" applyFont="1" applyFill="1" applyBorder="1" applyAlignment="1">
      <alignment horizontal="right" vertical="center"/>
    </xf>
    <xf numFmtId="3" fontId="36" fillId="16" borderId="98" xfId="0" applyNumberFormat="1" applyFont="1" applyFill="1" applyBorder="1" applyAlignment="1">
      <alignment horizontal="right" vertical="center"/>
    </xf>
    <xf numFmtId="0" fontId="11" fillId="9" borderId="79" xfId="0" applyFont="1" applyFill="1" applyBorder="1" applyAlignment="1" applyProtection="1">
      <alignment horizontal="left" vertical="center" wrapText="1"/>
    </xf>
    <xf numFmtId="3" fontId="0" fillId="10" borderId="0" xfId="0" applyNumberFormat="1" applyFill="1"/>
    <xf numFmtId="0" fontId="41" fillId="10" borderId="99" xfId="0" applyFont="1" applyFill="1" applyBorder="1" applyAlignment="1">
      <alignment horizontal="left" vertical="center" wrapText="1"/>
    </xf>
    <xf numFmtId="3" fontId="4" fillId="0" borderId="16" xfId="0" applyNumberFormat="1" applyFont="1" applyFill="1" applyBorder="1" applyAlignment="1" applyProtection="1">
      <alignment horizontal="right" vertical="center"/>
      <protection locked="0"/>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3" fillId="11" borderId="50" xfId="0" applyFont="1" applyFill="1" applyBorder="1" applyAlignment="1" applyProtection="1">
      <alignment horizontal="center" vertical="center"/>
    </xf>
    <xf numFmtId="0" fontId="0" fillId="0" borderId="0" xfId="0" applyFill="1"/>
    <xf numFmtId="0" fontId="3" fillId="10" borderId="47" xfId="0" applyFont="1" applyFill="1" applyBorder="1" applyAlignment="1" applyProtection="1">
      <alignment horizontal="right" vertical="center"/>
      <protection locked="0"/>
    </xf>
    <xf numFmtId="0" fontId="3" fillId="10" borderId="0" xfId="0" applyFont="1" applyFill="1" applyBorder="1" applyAlignment="1" applyProtection="1">
      <alignment horizontal="right" vertical="center"/>
      <protection locked="0"/>
    </xf>
    <xf numFmtId="0" fontId="3" fillId="10" borderId="48" xfId="0" applyFont="1" applyFill="1" applyBorder="1" applyAlignment="1" applyProtection="1">
      <alignment horizontal="center" vertical="center"/>
      <protection locked="0"/>
    </xf>
    <xf numFmtId="3" fontId="39" fillId="9" borderId="87" xfId="0" applyNumberFormat="1" applyFont="1" applyFill="1" applyBorder="1" applyAlignment="1">
      <alignment horizontal="left" vertical="top" wrapText="1"/>
    </xf>
    <xf numFmtId="0" fontId="27" fillId="10" borderId="0" xfId="0" applyFont="1" applyFill="1" applyBorder="1"/>
    <xf numFmtId="0" fontId="27" fillId="10" borderId="0" xfId="0" applyFont="1" applyFill="1" applyBorder="1" applyAlignment="1">
      <alignment vertical="top"/>
    </xf>
    <xf numFmtId="0" fontId="41" fillId="0" borderId="87"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41" fillId="0" borderId="89" xfId="0" applyFont="1" applyFill="1" applyBorder="1" applyAlignment="1">
      <alignment vertical="center" wrapText="1"/>
    </xf>
    <xf numFmtId="0" fontId="0" fillId="10" borderId="0" xfId="0" applyFill="1" applyAlignment="1">
      <alignment horizontal="left"/>
    </xf>
    <xf numFmtId="0" fontId="3" fillId="11" borderId="3" xfId="0" applyFont="1" applyFill="1" applyBorder="1" applyAlignment="1" applyProtection="1">
      <alignment horizontal="right" vertical="center"/>
    </xf>
    <xf numFmtId="0" fontId="3" fillId="11" borderId="2" xfId="0" applyFont="1" applyFill="1" applyBorder="1" applyAlignment="1" applyProtection="1">
      <alignment horizontal="right" vertical="center"/>
    </xf>
    <xf numFmtId="0" fontId="3" fillId="11" borderId="4" xfId="0" applyFont="1" applyFill="1" applyBorder="1" applyAlignment="1" applyProtection="1">
      <alignment horizontal="righ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27" fillId="10" borderId="0" xfId="0" applyFont="1" applyFill="1" applyBorder="1" applyAlignment="1">
      <alignment vertical="top"/>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3" fillId="10" borderId="0" xfId="0" applyFont="1" applyFill="1" applyAlignment="1">
      <alignment horizontal="left" wrapText="1"/>
    </xf>
    <xf numFmtId="0" fontId="36" fillId="17" borderId="0" xfId="0" applyFont="1" applyFill="1" applyAlignment="1">
      <alignment horizontal="center"/>
    </xf>
    <xf numFmtId="0" fontId="23" fillId="10" borderId="0" xfId="0" applyFont="1" applyFill="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36" fillId="15" borderId="0" xfId="0" applyFont="1" applyFill="1" applyAlignment="1">
      <alignment horizontal="center"/>
    </xf>
    <xf numFmtId="0" fontId="0" fillId="10" borderId="0" xfId="0" applyFill="1" applyAlignment="1">
      <alignment horizontal="left"/>
    </xf>
    <xf numFmtId="0" fontId="0" fillId="10" borderId="0" xfId="0" applyFill="1" applyAlignment="1">
      <alignment horizontal="left" wrapText="1"/>
    </xf>
  </cellXfs>
  <cellStyles count="4">
    <cellStyle name="Hyperlink 2" xfId="2"/>
    <cellStyle name="Normal" xfId="0" builtinId="0"/>
    <cellStyle name="Normal 2" xfId="3"/>
    <cellStyle name="Style 1" xfId="1"/>
  </cellStyles>
  <dxfs count="9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topLeftCell="A28" workbookViewId="0">
      <selection activeCell="C10" sqref="C10:D10"/>
    </sheetView>
  </sheetViews>
  <sheetFormatPr defaultRowHeight="12.75" x14ac:dyDescent="0.2"/>
  <cols>
    <col min="9" max="9" width="13.42578125" customWidth="1"/>
  </cols>
  <sheetData>
    <row r="1" spans="1:10" ht="15.75" x14ac:dyDescent="0.2">
      <c r="A1" s="286"/>
      <c r="B1" s="287"/>
      <c r="C1" s="287"/>
      <c r="D1" s="29"/>
      <c r="E1" s="29"/>
      <c r="F1" s="29"/>
      <c r="G1" s="29"/>
      <c r="H1" s="29"/>
      <c r="I1" s="29"/>
      <c r="J1" s="30"/>
    </row>
    <row r="2" spans="1:10" ht="14.45" customHeight="1" x14ac:dyDescent="0.2">
      <c r="A2" s="288" t="s">
        <v>404</v>
      </c>
      <c r="B2" s="289"/>
      <c r="C2" s="289"/>
      <c r="D2" s="289"/>
      <c r="E2" s="289"/>
      <c r="F2" s="289"/>
      <c r="G2" s="289"/>
      <c r="H2" s="289"/>
      <c r="I2" s="289"/>
      <c r="J2" s="290"/>
    </row>
    <row r="3" spans="1:10" ht="15" x14ac:dyDescent="0.2">
      <c r="A3" s="83"/>
      <c r="B3" s="84"/>
      <c r="C3" s="84"/>
      <c r="D3" s="84"/>
      <c r="E3" s="84"/>
      <c r="F3" s="84"/>
      <c r="G3" s="84"/>
      <c r="H3" s="84"/>
      <c r="I3" s="84"/>
      <c r="J3" s="85"/>
    </row>
    <row r="4" spans="1:10" ht="33.6" customHeight="1" x14ac:dyDescent="0.2">
      <c r="A4" s="291" t="s">
        <v>389</v>
      </c>
      <c r="B4" s="292"/>
      <c r="C4" s="292"/>
      <c r="D4" s="292"/>
      <c r="E4" s="293">
        <v>43831</v>
      </c>
      <c r="F4" s="294"/>
      <c r="G4" s="91" t="s">
        <v>0</v>
      </c>
      <c r="H4" s="293">
        <v>44196</v>
      </c>
      <c r="I4" s="294"/>
      <c r="J4" s="31"/>
    </row>
    <row r="5" spans="1:10" s="96" customFormat="1" ht="10.15" customHeight="1" x14ac:dyDescent="0.25">
      <c r="A5" s="295"/>
      <c r="B5" s="296"/>
      <c r="C5" s="296"/>
      <c r="D5" s="296"/>
      <c r="E5" s="296"/>
      <c r="F5" s="296"/>
      <c r="G5" s="296"/>
      <c r="H5" s="296"/>
      <c r="I5" s="296"/>
      <c r="J5" s="297"/>
    </row>
    <row r="6" spans="1:10" ht="20.45" customHeight="1" x14ac:dyDescent="0.2">
      <c r="A6" s="86"/>
      <c r="B6" s="97" t="s">
        <v>411</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300" t="s">
        <v>412</v>
      </c>
      <c r="B8" s="301"/>
      <c r="C8" s="301"/>
      <c r="D8" s="301"/>
      <c r="E8" s="301"/>
      <c r="F8" s="301"/>
      <c r="G8" s="301"/>
      <c r="H8" s="301"/>
      <c r="I8" s="301"/>
      <c r="J8" s="32"/>
    </row>
    <row r="9" spans="1:10" ht="14.25" x14ac:dyDescent="0.2">
      <c r="A9" s="33"/>
      <c r="B9" s="80"/>
      <c r="C9" s="80"/>
      <c r="D9" s="80"/>
      <c r="E9" s="299"/>
      <c r="F9" s="299"/>
      <c r="G9" s="263"/>
      <c r="H9" s="263"/>
      <c r="I9" s="89"/>
      <c r="J9" s="90"/>
    </row>
    <row r="10" spans="1:10" ht="25.9" customHeight="1" x14ac:dyDescent="0.2">
      <c r="A10" s="302" t="s">
        <v>390</v>
      </c>
      <c r="B10" s="303"/>
      <c r="C10" s="277">
        <v>3474771</v>
      </c>
      <c r="D10" s="278"/>
      <c r="E10" s="81"/>
      <c r="F10" s="304" t="s">
        <v>413</v>
      </c>
      <c r="G10" s="305"/>
      <c r="H10" s="277" t="s">
        <v>430</v>
      </c>
      <c r="I10" s="278"/>
      <c r="J10" s="34"/>
    </row>
    <row r="11" spans="1:10" ht="15.6" customHeight="1" x14ac:dyDescent="0.2">
      <c r="A11" s="33"/>
      <c r="B11" s="80"/>
      <c r="C11" s="80"/>
      <c r="D11" s="80"/>
      <c r="E11" s="298"/>
      <c r="F11" s="298"/>
      <c r="G11" s="298"/>
      <c r="H11" s="298"/>
      <c r="I11" s="82"/>
      <c r="J11" s="34"/>
    </row>
    <row r="12" spans="1:10" ht="21" customHeight="1" x14ac:dyDescent="0.2">
      <c r="A12" s="264" t="s">
        <v>405</v>
      </c>
      <c r="B12" s="303"/>
      <c r="C12" s="277">
        <v>40020883</v>
      </c>
      <c r="D12" s="278"/>
      <c r="E12" s="308"/>
      <c r="F12" s="298"/>
      <c r="G12" s="298"/>
      <c r="H12" s="298"/>
      <c r="I12" s="82"/>
      <c r="J12" s="34"/>
    </row>
    <row r="13" spans="1:10" ht="10.9" customHeight="1" x14ac:dyDescent="0.2">
      <c r="A13" s="81"/>
      <c r="B13" s="82"/>
      <c r="C13" s="80"/>
      <c r="D13" s="80"/>
      <c r="E13" s="263"/>
      <c r="F13" s="263"/>
      <c r="G13" s="263"/>
      <c r="H13" s="263"/>
      <c r="I13" s="80"/>
      <c r="J13" s="35"/>
    </row>
    <row r="14" spans="1:10" ht="22.9" customHeight="1" x14ac:dyDescent="0.2">
      <c r="A14" s="264" t="s">
        <v>391</v>
      </c>
      <c r="B14" s="309"/>
      <c r="C14" s="277">
        <v>36201212847</v>
      </c>
      <c r="D14" s="278"/>
      <c r="E14" s="306"/>
      <c r="F14" s="307"/>
      <c r="G14" s="95" t="s">
        <v>414</v>
      </c>
      <c r="H14" s="277" t="s">
        <v>432</v>
      </c>
      <c r="I14" s="278"/>
      <c r="J14" s="92"/>
    </row>
    <row r="15" spans="1:10" ht="14.45" customHeight="1" x14ac:dyDescent="0.2">
      <c r="A15" s="81"/>
      <c r="B15" s="82"/>
      <c r="C15" s="80"/>
      <c r="D15" s="80"/>
      <c r="E15" s="263"/>
      <c r="F15" s="263"/>
      <c r="G15" s="263"/>
      <c r="H15" s="263"/>
      <c r="I15" s="80"/>
      <c r="J15" s="35"/>
    </row>
    <row r="16" spans="1:10" ht="13.15" customHeight="1" x14ac:dyDescent="0.2">
      <c r="A16" s="264" t="s">
        <v>415</v>
      </c>
      <c r="B16" s="309"/>
      <c r="C16" s="310" t="s">
        <v>431</v>
      </c>
      <c r="D16" s="311"/>
      <c r="E16" s="88"/>
      <c r="F16" s="88"/>
      <c r="G16" s="88"/>
      <c r="H16" s="88"/>
      <c r="I16" s="88"/>
      <c r="J16" s="92"/>
    </row>
    <row r="17" spans="1:10" ht="14.45" customHeight="1" x14ac:dyDescent="0.2">
      <c r="A17" s="312"/>
      <c r="B17" s="313"/>
      <c r="C17" s="313"/>
      <c r="D17" s="313"/>
      <c r="E17" s="313"/>
      <c r="F17" s="313"/>
      <c r="G17" s="313"/>
      <c r="H17" s="313"/>
      <c r="I17" s="313"/>
      <c r="J17" s="314"/>
    </row>
    <row r="18" spans="1:10" x14ac:dyDescent="0.2">
      <c r="A18" s="302" t="s">
        <v>392</v>
      </c>
      <c r="B18" s="303"/>
      <c r="C18" s="271" t="s">
        <v>433</v>
      </c>
      <c r="D18" s="272"/>
      <c r="E18" s="272"/>
      <c r="F18" s="272"/>
      <c r="G18" s="272"/>
      <c r="H18" s="272"/>
      <c r="I18" s="272"/>
      <c r="J18" s="273"/>
    </row>
    <row r="19" spans="1:10" ht="14.25" x14ac:dyDescent="0.2">
      <c r="A19" s="33"/>
      <c r="B19" s="80"/>
      <c r="C19" s="94"/>
      <c r="D19" s="80"/>
      <c r="E19" s="263"/>
      <c r="F19" s="263"/>
      <c r="G19" s="263"/>
      <c r="H19" s="263"/>
      <c r="I19" s="80"/>
      <c r="J19" s="35"/>
    </row>
    <row r="20" spans="1:10" ht="14.25" x14ac:dyDescent="0.2">
      <c r="A20" s="302" t="s">
        <v>393</v>
      </c>
      <c r="B20" s="303"/>
      <c r="C20" s="277">
        <v>52440</v>
      </c>
      <c r="D20" s="278"/>
      <c r="E20" s="263"/>
      <c r="F20" s="263"/>
      <c r="G20" s="271" t="s">
        <v>434</v>
      </c>
      <c r="H20" s="272"/>
      <c r="I20" s="272"/>
      <c r="J20" s="273"/>
    </row>
    <row r="21" spans="1:10" ht="14.25" x14ac:dyDescent="0.2">
      <c r="A21" s="33"/>
      <c r="B21" s="80"/>
      <c r="C21" s="80"/>
      <c r="D21" s="80"/>
      <c r="E21" s="263"/>
      <c r="F21" s="263"/>
      <c r="G21" s="263"/>
      <c r="H21" s="263"/>
      <c r="I21" s="80"/>
      <c r="J21" s="35"/>
    </row>
    <row r="22" spans="1:10" x14ac:dyDescent="0.2">
      <c r="A22" s="302" t="s">
        <v>394</v>
      </c>
      <c r="B22" s="303"/>
      <c r="C22" s="271" t="s">
        <v>435</v>
      </c>
      <c r="D22" s="272"/>
      <c r="E22" s="272"/>
      <c r="F22" s="272"/>
      <c r="G22" s="272"/>
      <c r="H22" s="272"/>
      <c r="I22" s="272"/>
      <c r="J22" s="273"/>
    </row>
    <row r="23" spans="1:10" ht="14.25" x14ac:dyDescent="0.2">
      <c r="A23" s="33"/>
      <c r="B23" s="80"/>
      <c r="C23" s="80"/>
      <c r="D23" s="80"/>
      <c r="E23" s="263"/>
      <c r="F23" s="263"/>
      <c r="G23" s="263"/>
      <c r="H23" s="263"/>
      <c r="I23" s="80"/>
      <c r="J23" s="35"/>
    </row>
    <row r="24" spans="1:10" ht="14.25" x14ac:dyDescent="0.2">
      <c r="A24" s="302" t="s">
        <v>395</v>
      </c>
      <c r="B24" s="303"/>
      <c r="C24" s="315" t="s">
        <v>436</v>
      </c>
      <c r="D24" s="316"/>
      <c r="E24" s="316"/>
      <c r="F24" s="316"/>
      <c r="G24" s="316"/>
      <c r="H24" s="316"/>
      <c r="I24" s="316"/>
      <c r="J24" s="317"/>
    </row>
    <row r="25" spans="1:10" ht="14.25" x14ac:dyDescent="0.2">
      <c r="A25" s="33"/>
      <c r="B25" s="80"/>
      <c r="C25" s="94"/>
      <c r="D25" s="80"/>
      <c r="E25" s="263"/>
      <c r="F25" s="263"/>
      <c r="G25" s="263"/>
      <c r="H25" s="263"/>
      <c r="I25" s="80"/>
      <c r="J25" s="35"/>
    </row>
    <row r="26" spans="1:10" ht="14.25" x14ac:dyDescent="0.2">
      <c r="A26" s="302" t="s">
        <v>396</v>
      </c>
      <c r="B26" s="303"/>
      <c r="C26" s="315" t="s">
        <v>437</v>
      </c>
      <c r="D26" s="316"/>
      <c r="E26" s="316"/>
      <c r="F26" s="316"/>
      <c r="G26" s="316"/>
      <c r="H26" s="316"/>
      <c r="I26" s="316"/>
      <c r="J26" s="317"/>
    </row>
    <row r="27" spans="1:10" ht="13.9" customHeight="1" x14ac:dyDescent="0.2">
      <c r="A27" s="33"/>
      <c r="B27" s="80"/>
      <c r="C27" s="94"/>
      <c r="D27" s="80"/>
      <c r="E27" s="263"/>
      <c r="F27" s="263"/>
      <c r="G27" s="263"/>
      <c r="H27" s="263"/>
      <c r="I27" s="80"/>
      <c r="J27" s="35"/>
    </row>
    <row r="28" spans="1:10" ht="22.9" customHeight="1" x14ac:dyDescent="0.2">
      <c r="A28" s="264" t="s">
        <v>406</v>
      </c>
      <c r="B28" s="303"/>
      <c r="C28" s="108">
        <v>2620</v>
      </c>
      <c r="D28" s="36"/>
      <c r="E28" s="280"/>
      <c r="F28" s="280"/>
      <c r="G28" s="280"/>
      <c r="H28" s="280"/>
      <c r="I28" s="318"/>
      <c r="J28" s="319"/>
    </row>
    <row r="29" spans="1:10" ht="14.25" x14ac:dyDescent="0.2">
      <c r="A29" s="33"/>
      <c r="B29" s="80"/>
      <c r="C29" s="80"/>
      <c r="D29" s="80"/>
      <c r="E29" s="263"/>
      <c r="F29" s="263"/>
      <c r="G29" s="263"/>
      <c r="H29" s="263"/>
      <c r="I29" s="80"/>
      <c r="J29" s="35"/>
    </row>
    <row r="30" spans="1:10" ht="15" x14ac:dyDescent="0.2">
      <c r="A30" s="302" t="s">
        <v>397</v>
      </c>
      <c r="B30" s="303"/>
      <c r="C30" s="108" t="s">
        <v>418</v>
      </c>
      <c r="D30" s="320" t="s">
        <v>416</v>
      </c>
      <c r="E30" s="284"/>
      <c r="F30" s="284"/>
      <c r="G30" s="284"/>
      <c r="H30" s="101" t="s">
        <v>417</v>
      </c>
      <c r="I30" s="102" t="s">
        <v>418</v>
      </c>
      <c r="J30" s="103"/>
    </row>
    <row r="31" spans="1:10" x14ac:dyDescent="0.2">
      <c r="A31" s="302"/>
      <c r="B31" s="303"/>
      <c r="C31" s="37"/>
      <c r="D31" s="91"/>
      <c r="E31" s="307"/>
      <c r="F31" s="307"/>
      <c r="G31" s="307"/>
      <c r="H31" s="307"/>
      <c r="I31" s="321"/>
      <c r="J31" s="322"/>
    </row>
    <row r="32" spans="1:10" x14ac:dyDescent="0.2">
      <c r="A32" s="302" t="s">
        <v>407</v>
      </c>
      <c r="B32" s="303"/>
      <c r="C32" s="60" t="s">
        <v>421</v>
      </c>
      <c r="D32" s="320" t="s">
        <v>419</v>
      </c>
      <c r="E32" s="284"/>
      <c r="F32" s="284"/>
      <c r="G32" s="284"/>
      <c r="H32" s="104" t="s">
        <v>420</v>
      </c>
      <c r="I32" s="105" t="s">
        <v>421</v>
      </c>
      <c r="J32" s="106"/>
    </row>
    <row r="33" spans="1:10" ht="14.25" x14ac:dyDescent="0.2">
      <c r="A33" s="33"/>
      <c r="B33" s="80"/>
      <c r="C33" s="80"/>
      <c r="D33" s="80"/>
      <c r="E33" s="263"/>
      <c r="F33" s="263"/>
      <c r="G33" s="263"/>
      <c r="H33" s="263"/>
      <c r="I33" s="80"/>
      <c r="J33" s="35"/>
    </row>
    <row r="34" spans="1:10" x14ac:dyDescent="0.2">
      <c r="A34" s="320" t="s">
        <v>408</v>
      </c>
      <c r="B34" s="284"/>
      <c r="C34" s="284"/>
      <c r="D34" s="284"/>
      <c r="E34" s="284" t="s">
        <v>398</v>
      </c>
      <c r="F34" s="284"/>
      <c r="G34" s="284"/>
      <c r="H34" s="284"/>
      <c r="I34" s="284"/>
      <c r="J34" s="38" t="s">
        <v>399</v>
      </c>
    </row>
    <row r="35" spans="1:10" ht="14.25" x14ac:dyDescent="0.2">
      <c r="A35" s="33"/>
      <c r="B35" s="80"/>
      <c r="C35" s="80"/>
      <c r="D35" s="80"/>
      <c r="E35" s="263"/>
      <c r="F35" s="263"/>
      <c r="G35" s="263"/>
      <c r="H35" s="263"/>
      <c r="I35" s="80"/>
      <c r="J35" s="90"/>
    </row>
    <row r="36" spans="1:10" x14ac:dyDescent="0.2">
      <c r="A36" s="261" t="s">
        <v>575</v>
      </c>
      <c r="B36" s="262"/>
      <c r="C36" s="262"/>
      <c r="D36" s="262"/>
      <c r="E36" s="261" t="s">
        <v>576</v>
      </c>
      <c r="F36" s="262"/>
      <c r="G36" s="262"/>
      <c r="H36" s="262"/>
      <c r="I36" s="274"/>
      <c r="J36" s="117" t="s">
        <v>577</v>
      </c>
    </row>
    <row r="37" spans="1:10" ht="14.25" x14ac:dyDescent="0.2">
      <c r="A37" s="33"/>
      <c r="B37" s="80"/>
      <c r="C37" s="94"/>
      <c r="D37" s="324"/>
      <c r="E37" s="324"/>
      <c r="F37" s="324"/>
      <c r="G37" s="324"/>
      <c r="H37" s="324"/>
      <c r="I37" s="324"/>
      <c r="J37" s="35"/>
    </row>
    <row r="38" spans="1:10" x14ac:dyDescent="0.2">
      <c r="A38" s="261" t="s">
        <v>578</v>
      </c>
      <c r="B38" s="262"/>
      <c r="C38" s="262"/>
      <c r="D38" s="274"/>
      <c r="E38" s="261" t="s">
        <v>579</v>
      </c>
      <c r="F38" s="262"/>
      <c r="G38" s="262"/>
      <c r="H38" s="262"/>
      <c r="I38" s="274"/>
      <c r="J38" s="60" t="s">
        <v>580</v>
      </c>
    </row>
    <row r="39" spans="1:10" ht="14.25" x14ac:dyDescent="0.2">
      <c r="A39" s="33"/>
      <c r="B39" s="80"/>
      <c r="C39" s="94"/>
      <c r="D39" s="93"/>
      <c r="E39" s="324"/>
      <c r="F39" s="324"/>
      <c r="G39" s="324"/>
      <c r="H39" s="324"/>
      <c r="I39" s="82"/>
      <c r="J39" s="35"/>
    </row>
    <row r="40" spans="1:10" x14ac:dyDescent="0.2">
      <c r="A40" s="261" t="s">
        <v>581</v>
      </c>
      <c r="B40" s="262"/>
      <c r="C40" s="262"/>
      <c r="D40" s="274"/>
      <c r="E40" s="261" t="s">
        <v>582</v>
      </c>
      <c r="F40" s="262"/>
      <c r="G40" s="262"/>
      <c r="H40" s="262"/>
      <c r="I40" s="274"/>
      <c r="J40" s="60">
        <v>3324877</v>
      </c>
    </row>
    <row r="41" spans="1:10" ht="14.25" x14ac:dyDescent="0.2">
      <c r="A41" s="33"/>
      <c r="B41" s="111"/>
      <c r="C41" s="110"/>
      <c r="D41" s="112"/>
      <c r="E41" s="112"/>
      <c r="F41" s="112"/>
      <c r="G41" s="112"/>
      <c r="H41" s="112"/>
      <c r="I41" s="113"/>
      <c r="J41" s="35"/>
    </row>
    <row r="42" spans="1:10" x14ac:dyDescent="0.2">
      <c r="A42" s="261" t="s">
        <v>583</v>
      </c>
      <c r="B42" s="262"/>
      <c r="C42" s="262"/>
      <c r="D42" s="274"/>
      <c r="E42" s="261" t="s">
        <v>584</v>
      </c>
      <c r="F42" s="262"/>
      <c r="G42" s="262"/>
      <c r="H42" s="262"/>
      <c r="I42" s="274"/>
      <c r="J42" s="60">
        <v>2006103</v>
      </c>
    </row>
    <row r="43" spans="1:10" ht="14.25" x14ac:dyDescent="0.2">
      <c r="A43" s="39"/>
      <c r="B43" s="94"/>
      <c r="C43" s="270"/>
      <c r="D43" s="270"/>
      <c r="E43" s="263"/>
      <c r="F43" s="263"/>
      <c r="G43" s="270"/>
      <c r="H43" s="270"/>
      <c r="I43" s="270"/>
      <c r="J43" s="35"/>
    </row>
    <row r="44" spans="1:10" x14ac:dyDescent="0.2">
      <c r="A44" s="261" t="s">
        <v>585</v>
      </c>
      <c r="B44" s="262" t="s">
        <v>586</v>
      </c>
      <c r="C44" s="262"/>
      <c r="D44" s="274"/>
      <c r="E44" s="261" t="s">
        <v>584</v>
      </c>
      <c r="F44" s="262"/>
      <c r="G44" s="262"/>
      <c r="H44" s="262"/>
      <c r="I44" s="274"/>
      <c r="J44" s="60">
        <v>2315211</v>
      </c>
    </row>
    <row r="45" spans="1:10" x14ac:dyDescent="0.2">
      <c r="A45" s="248"/>
      <c r="B45" s="249"/>
      <c r="C45" s="249"/>
      <c r="D45" s="249"/>
      <c r="E45" s="249"/>
      <c r="F45" s="249"/>
      <c r="G45" s="249"/>
      <c r="H45" s="249"/>
      <c r="I45" s="249"/>
      <c r="J45" s="250"/>
    </row>
    <row r="46" spans="1:10" x14ac:dyDescent="0.2">
      <c r="A46" s="241"/>
      <c r="B46" s="242"/>
      <c r="C46" s="242"/>
      <c r="D46" s="244" t="s">
        <v>669</v>
      </c>
      <c r="E46" s="242"/>
      <c r="F46" s="242"/>
      <c r="G46" s="242"/>
      <c r="H46" s="242"/>
      <c r="I46" s="244" t="s">
        <v>584</v>
      </c>
      <c r="J46" s="240">
        <v>2006120</v>
      </c>
    </row>
    <row r="47" spans="1:10" x14ac:dyDescent="0.2">
      <c r="A47" s="248"/>
      <c r="B47" s="249"/>
      <c r="C47" s="249"/>
      <c r="D47" s="249"/>
      <c r="E47" s="249"/>
      <c r="F47" s="249"/>
      <c r="G47" s="249"/>
      <c r="H47" s="249"/>
      <c r="I47" s="249"/>
      <c r="J47" s="250"/>
    </row>
    <row r="48" spans="1:10" x14ac:dyDescent="0.2">
      <c r="A48" s="241"/>
      <c r="B48" s="242"/>
      <c r="C48" s="242"/>
      <c r="D48" s="244" t="s">
        <v>670</v>
      </c>
      <c r="E48" s="242"/>
      <c r="F48" s="242"/>
      <c r="G48" s="242"/>
      <c r="H48" s="242"/>
      <c r="I48" s="244" t="s">
        <v>671</v>
      </c>
      <c r="J48" s="240">
        <v>3044572</v>
      </c>
    </row>
    <row r="49" spans="1:10" ht="14.25" x14ac:dyDescent="0.2">
      <c r="A49" s="39"/>
      <c r="B49" s="94"/>
      <c r="C49" s="94"/>
      <c r="D49" s="80"/>
      <c r="E49" s="323"/>
      <c r="F49" s="323"/>
      <c r="G49" s="270"/>
      <c r="H49" s="270"/>
      <c r="I49" s="80"/>
      <c r="J49" s="35"/>
    </row>
    <row r="50" spans="1:10" x14ac:dyDescent="0.2">
      <c r="A50" s="258"/>
      <c r="B50" s="259"/>
      <c r="C50" s="259"/>
      <c r="D50" s="260"/>
      <c r="E50" s="261"/>
      <c r="F50" s="262"/>
      <c r="G50" s="259"/>
      <c r="H50" s="259"/>
      <c r="I50" s="260"/>
      <c r="J50" s="246"/>
    </row>
    <row r="51" spans="1:10" ht="14.25" x14ac:dyDescent="0.2">
      <c r="A51" s="39"/>
      <c r="B51" s="245"/>
      <c r="C51" s="245"/>
      <c r="D51" s="239"/>
      <c r="E51" s="243"/>
      <c r="F51" s="243"/>
      <c r="G51" s="245"/>
      <c r="H51" s="245"/>
      <c r="I51" s="239"/>
      <c r="J51" s="35"/>
    </row>
    <row r="52" spans="1:10" x14ac:dyDescent="0.2">
      <c r="A52" s="261"/>
      <c r="B52" s="262"/>
      <c r="C52" s="262"/>
      <c r="D52" s="274"/>
      <c r="E52" s="261"/>
      <c r="F52" s="262"/>
      <c r="G52" s="262"/>
      <c r="H52" s="262"/>
      <c r="I52" s="274"/>
      <c r="J52" s="60"/>
    </row>
    <row r="53" spans="1:10" s="247" customFormat="1" ht="14.25" x14ac:dyDescent="0.2">
      <c r="A53" s="39"/>
      <c r="B53" s="253"/>
      <c r="C53" s="253"/>
      <c r="D53" s="252"/>
      <c r="E53" s="263"/>
      <c r="F53" s="263"/>
      <c r="G53" s="270"/>
      <c r="H53" s="270"/>
      <c r="I53" s="252"/>
      <c r="J53" s="107" t="s">
        <v>422</v>
      </c>
    </row>
    <row r="54" spans="1:10" ht="14.25" x14ac:dyDescent="0.2">
      <c r="A54" s="39"/>
      <c r="B54" s="94"/>
      <c r="C54" s="94"/>
      <c r="D54" s="80"/>
      <c r="E54" s="263"/>
      <c r="F54" s="263"/>
      <c r="G54" s="270"/>
      <c r="H54" s="270"/>
      <c r="I54" s="80"/>
      <c r="J54" s="107" t="s">
        <v>423</v>
      </c>
    </row>
    <row r="55" spans="1:10" ht="14.45" customHeight="1" x14ac:dyDescent="0.2">
      <c r="A55" s="264" t="s">
        <v>400</v>
      </c>
      <c r="B55" s="265"/>
      <c r="C55" s="277" t="s">
        <v>423</v>
      </c>
      <c r="D55" s="278"/>
      <c r="E55" s="275" t="s">
        <v>424</v>
      </c>
      <c r="F55" s="276"/>
      <c r="G55" s="271"/>
      <c r="H55" s="272"/>
      <c r="I55" s="272"/>
      <c r="J55" s="273"/>
    </row>
    <row r="56" spans="1:10" ht="14.25" x14ac:dyDescent="0.2">
      <c r="A56" s="39"/>
      <c r="B56" s="94"/>
      <c r="C56" s="270"/>
      <c r="D56" s="270"/>
      <c r="E56" s="263"/>
      <c r="F56" s="263"/>
      <c r="G56" s="269" t="s">
        <v>425</v>
      </c>
      <c r="H56" s="269"/>
      <c r="I56" s="269"/>
      <c r="J56" s="40"/>
    </row>
    <row r="57" spans="1:10" ht="13.9" customHeight="1" x14ac:dyDescent="0.2">
      <c r="A57" s="264" t="s">
        <v>401</v>
      </c>
      <c r="B57" s="265"/>
      <c r="C57" s="271" t="s">
        <v>438</v>
      </c>
      <c r="D57" s="272"/>
      <c r="E57" s="272"/>
      <c r="F57" s="272"/>
      <c r="G57" s="272"/>
      <c r="H57" s="272"/>
      <c r="I57" s="272"/>
      <c r="J57" s="273"/>
    </row>
    <row r="58" spans="1:10" ht="14.25" x14ac:dyDescent="0.2">
      <c r="A58" s="33"/>
      <c r="B58" s="80"/>
      <c r="C58" s="280" t="s">
        <v>402</v>
      </c>
      <c r="D58" s="280"/>
      <c r="E58" s="280"/>
      <c r="F58" s="280"/>
      <c r="G58" s="280"/>
      <c r="H58" s="280"/>
      <c r="I58" s="280"/>
      <c r="J58" s="35"/>
    </row>
    <row r="59" spans="1:10" ht="14.25" x14ac:dyDescent="0.2">
      <c r="A59" s="264" t="s">
        <v>403</v>
      </c>
      <c r="B59" s="265"/>
      <c r="C59" s="281" t="s">
        <v>439</v>
      </c>
      <c r="D59" s="282"/>
      <c r="E59" s="283"/>
      <c r="F59" s="263"/>
      <c r="G59" s="263"/>
      <c r="H59" s="284"/>
      <c r="I59" s="284"/>
      <c r="J59" s="285"/>
    </row>
    <row r="60" spans="1:10" ht="14.25" x14ac:dyDescent="0.2">
      <c r="A60" s="33"/>
      <c r="B60" s="80"/>
      <c r="C60" s="94"/>
      <c r="D60" s="80"/>
      <c r="E60" s="263"/>
      <c r="F60" s="263"/>
      <c r="G60" s="263"/>
      <c r="H60" s="263"/>
      <c r="I60" s="80"/>
      <c r="J60" s="35"/>
    </row>
    <row r="61" spans="1:10" ht="14.45" customHeight="1" x14ac:dyDescent="0.2">
      <c r="A61" s="264" t="s">
        <v>395</v>
      </c>
      <c r="B61" s="265"/>
      <c r="C61" s="266" t="s">
        <v>440</v>
      </c>
      <c r="D61" s="267"/>
      <c r="E61" s="267"/>
      <c r="F61" s="267"/>
      <c r="G61" s="267"/>
      <c r="H61" s="267"/>
      <c r="I61" s="267"/>
      <c r="J61" s="268"/>
    </row>
    <row r="62" spans="1:10" ht="14.25" x14ac:dyDescent="0.2">
      <c r="A62" s="33"/>
      <c r="B62" s="80"/>
      <c r="C62" s="80"/>
      <c r="D62" s="80"/>
      <c r="E62" s="263"/>
      <c r="F62" s="263"/>
      <c r="G62" s="263"/>
      <c r="H62" s="263"/>
      <c r="I62" s="80"/>
      <c r="J62" s="35"/>
    </row>
    <row r="63" spans="1:10" ht="14.25" x14ac:dyDescent="0.2">
      <c r="A63" s="264" t="s">
        <v>426</v>
      </c>
      <c r="B63" s="265"/>
      <c r="C63" s="266" t="s">
        <v>441</v>
      </c>
      <c r="D63" s="267"/>
      <c r="E63" s="267"/>
      <c r="F63" s="267"/>
      <c r="G63" s="267"/>
      <c r="H63" s="267"/>
      <c r="I63" s="267"/>
      <c r="J63" s="268"/>
    </row>
    <row r="64" spans="1:10" ht="14.45" customHeight="1" x14ac:dyDescent="0.2">
      <c r="A64" s="33"/>
      <c r="B64" s="80"/>
      <c r="C64" s="269" t="s">
        <v>427</v>
      </c>
      <c r="D64" s="269"/>
      <c r="E64" s="269"/>
      <c r="F64" s="269"/>
      <c r="G64" s="80"/>
      <c r="H64" s="80"/>
      <c r="I64" s="80"/>
      <c r="J64" s="35"/>
    </row>
    <row r="65" spans="1:10" ht="14.25" x14ac:dyDescent="0.2">
      <c r="A65" s="264" t="s">
        <v>428</v>
      </c>
      <c r="B65" s="265"/>
      <c r="C65" s="266" t="s">
        <v>442</v>
      </c>
      <c r="D65" s="267"/>
      <c r="E65" s="267"/>
      <c r="F65" s="267"/>
      <c r="G65" s="267"/>
      <c r="H65" s="267"/>
      <c r="I65" s="267"/>
      <c r="J65" s="268"/>
    </row>
    <row r="66" spans="1:10" ht="14.45" customHeight="1" x14ac:dyDescent="0.2">
      <c r="A66" s="41"/>
      <c r="B66" s="42"/>
      <c r="C66" s="279" t="s">
        <v>429</v>
      </c>
      <c r="D66" s="279"/>
      <c r="E66" s="279"/>
      <c r="F66" s="279"/>
      <c r="G66" s="279"/>
      <c r="H66" s="42"/>
      <c r="I66" s="42"/>
      <c r="J66" s="43"/>
    </row>
    <row r="73" spans="1:10" ht="27" customHeight="1" x14ac:dyDescent="0.2"/>
    <row r="77" spans="1:10"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4">
    <mergeCell ref="A34:D34"/>
    <mergeCell ref="E34:I34"/>
    <mergeCell ref="E35:F35"/>
    <mergeCell ref="G35:H35"/>
    <mergeCell ref="A36:D36"/>
    <mergeCell ref="E49:F49"/>
    <mergeCell ref="E43:F43"/>
    <mergeCell ref="A42:D42"/>
    <mergeCell ref="E42:I42"/>
    <mergeCell ref="C43:D43"/>
    <mergeCell ref="G43:I43"/>
    <mergeCell ref="A44:D44"/>
    <mergeCell ref="E44:I44"/>
    <mergeCell ref="G49:H49"/>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C66:G66"/>
    <mergeCell ref="C58:I58"/>
    <mergeCell ref="A59:B59"/>
    <mergeCell ref="C59:E59"/>
    <mergeCell ref="F59:G59"/>
    <mergeCell ref="H59:J59"/>
    <mergeCell ref="E60:F60"/>
    <mergeCell ref="G60:H60"/>
    <mergeCell ref="A61:B61"/>
    <mergeCell ref="C61:J61"/>
    <mergeCell ref="A50:D50"/>
    <mergeCell ref="E50:I50"/>
    <mergeCell ref="E62:F62"/>
    <mergeCell ref="G62:H62"/>
    <mergeCell ref="A63:B63"/>
    <mergeCell ref="C63:J63"/>
    <mergeCell ref="C64:F64"/>
    <mergeCell ref="A65:B65"/>
    <mergeCell ref="C65:J65"/>
    <mergeCell ref="C56:D56"/>
    <mergeCell ref="E56:F56"/>
    <mergeCell ref="G56:I56"/>
    <mergeCell ref="A57:B57"/>
    <mergeCell ref="C57:J57"/>
    <mergeCell ref="A52:D52"/>
    <mergeCell ref="E52:I52"/>
    <mergeCell ref="E55:F55"/>
    <mergeCell ref="E53:F53"/>
    <mergeCell ref="G53:H53"/>
    <mergeCell ref="E54:F54"/>
    <mergeCell ref="G54:H54"/>
    <mergeCell ref="A55:B55"/>
    <mergeCell ref="C55:D55"/>
    <mergeCell ref="G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5:D55">
      <formula1>$J$53:$J$54</formula1>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28" zoomScale="110" zoomScaleNormal="100" workbookViewId="0">
      <selection activeCell="I48" sqref="I48"/>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348" t="s">
        <v>1</v>
      </c>
      <c r="B1" s="349"/>
      <c r="C1" s="349"/>
      <c r="D1" s="349"/>
      <c r="E1" s="349"/>
      <c r="F1" s="349"/>
      <c r="G1" s="349"/>
      <c r="H1" s="349"/>
      <c r="I1" s="349"/>
    </row>
    <row r="2" spans="1:9" x14ac:dyDescent="0.2">
      <c r="A2" s="350" t="s">
        <v>443</v>
      </c>
      <c r="B2" s="351"/>
      <c r="C2" s="351"/>
      <c r="D2" s="351"/>
      <c r="E2" s="351"/>
      <c r="F2" s="351"/>
      <c r="G2" s="351"/>
      <c r="H2" s="351"/>
      <c r="I2" s="351"/>
    </row>
    <row r="3" spans="1:9" x14ac:dyDescent="0.2">
      <c r="A3" s="352" t="s">
        <v>361</v>
      </c>
      <c r="B3" s="353"/>
      <c r="C3" s="353"/>
      <c r="D3" s="353"/>
      <c r="E3" s="353"/>
      <c r="F3" s="353"/>
      <c r="G3" s="353"/>
      <c r="H3" s="353"/>
      <c r="I3" s="353"/>
    </row>
    <row r="4" spans="1:9" x14ac:dyDescent="0.2">
      <c r="A4" s="357" t="s">
        <v>646</v>
      </c>
      <c r="B4" s="358"/>
      <c r="C4" s="358"/>
      <c r="D4" s="358"/>
      <c r="E4" s="358"/>
      <c r="F4" s="358"/>
      <c r="G4" s="358"/>
      <c r="H4" s="358"/>
      <c r="I4" s="359"/>
    </row>
    <row r="5" spans="1:9" ht="34.5" thickBot="1" x14ac:dyDescent="0.25">
      <c r="A5" s="363" t="s">
        <v>2</v>
      </c>
      <c r="B5" s="364"/>
      <c r="C5" s="364"/>
      <c r="D5" s="364"/>
      <c r="E5" s="364"/>
      <c r="F5" s="365"/>
      <c r="G5" s="26" t="s">
        <v>113</v>
      </c>
      <c r="H5" s="54" t="s">
        <v>376</v>
      </c>
      <c r="I5" s="55" t="s">
        <v>384</v>
      </c>
    </row>
    <row r="6" spans="1:9" x14ac:dyDescent="0.2">
      <c r="A6" s="360">
        <v>1</v>
      </c>
      <c r="B6" s="361"/>
      <c r="C6" s="361"/>
      <c r="D6" s="361"/>
      <c r="E6" s="361"/>
      <c r="F6" s="362"/>
      <c r="G6" s="27">
        <v>2</v>
      </c>
      <c r="H6" s="28">
        <v>3</v>
      </c>
      <c r="I6" s="28">
        <v>4</v>
      </c>
    </row>
    <row r="7" spans="1:9" x14ac:dyDescent="0.2">
      <c r="A7" s="366"/>
      <c r="B7" s="366"/>
      <c r="C7" s="366"/>
      <c r="D7" s="366"/>
      <c r="E7" s="366"/>
      <c r="F7" s="366"/>
      <c r="G7" s="366"/>
      <c r="H7" s="366"/>
      <c r="I7" s="367"/>
    </row>
    <row r="8" spans="1:9" ht="12.75" customHeight="1" x14ac:dyDescent="0.2">
      <c r="A8" s="368" t="s">
        <v>4</v>
      </c>
      <c r="B8" s="369"/>
      <c r="C8" s="369"/>
      <c r="D8" s="369"/>
      <c r="E8" s="369"/>
      <c r="F8" s="370"/>
      <c r="G8" s="16">
        <v>1</v>
      </c>
      <c r="H8" s="56">
        <v>0</v>
      </c>
      <c r="I8" s="56">
        <v>0</v>
      </c>
    </row>
    <row r="9" spans="1:9" ht="12.75" customHeight="1" x14ac:dyDescent="0.2">
      <c r="A9" s="337" t="s">
        <v>5</v>
      </c>
      <c r="B9" s="338"/>
      <c r="C9" s="338"/>
      <c r="D9" s="338"/>
      <c r="E9" s="338"/>
      <c r="F9" s="339"/>
      <c r="G9" s="17">
        <v>2</v>
      </c>
      <c r="H9" s="57">
        <f>H10+H17+H27+H38+H43</f>
        <v>5856396314</v>
      </c>
      <c r="I9" s="57">
        <f>I10+I17+I27+I38+I43</f>
        <v>6087157859</v>
      </c>
    </row>
    <row r="10" spans="1:9" ht="12.75" customHeight="1" x14ac:dyDescent="0.2">
      <c r="A10" s="354" t="s">
        <v>6</v>
      </c>
      <c r="B10" s="355"/>
      <c r="C10" s="355"/>
      <c r="D10" s="355"/>
      <c r="E10" s="355"/>
      <c r="F10" s="356"/>
      <c r="G10" s="17">
        <v>3</v>
      </c>
      <c r="H10" s="57">
        <f>H11+H12+H13+H14+H15+H16</f>
        <v>56189081</v>
      </c>
      <c r="I10" s="57">
        <f>I11+I12+I13+I14+I15+I16</f>
        <v>46400186</v>
      </c>
    </row>
    <row r="11" spans="1:9" ht="12.75" customHeight="1" x14ac:dyDescent="0.2">
      <c r="A11" s="345" t="s">
        <v>7</v>
      </c>
      <c r="B11" s="346"/>
      <c r="C11" s="346"/>
      <c r="D11" s="346"/>
      <c r="E11" s="346"/>
      <c r="F11" s="347"/>
      <c r="G11" s="16">
        <v>4</v>
      </c>
      <c r="H11" s="56">
        <v>0</v>
      </c>
      <c r="I11" s="56">
        <v>0</v>
      </c>
    </row>
    <row r="12" spans="1:9" ht="23.45" customHeight="1" x14ac:dyDescent="0.2">
      <c r="A12" s="345" t="s">
        <v>8</v>
      </c>
      <c r="B12" s="346"/>
      <c r="C12" s="346"/>
      <c r="D12" s="346"/>
      <c r="E12" s="346"/>
      <c r="F12" s="347"/>
      <c r="G12" s="16">
        <v>5</v>
      </c>
      <c r="H12" s="56">
        <v>48975762</v>
      </c>
      <c r="I12" s="56">
        <v>37551928</v>
      </c>
    </row>
    <row r="13" spans="1:9" ht="12.75" customHeight="1" x14ac:dyDescent="0.2">
      <c r="A13" s="345" t="s">
        <v>9</v>
      </c>
      <c r="B13" s="346"/>
      <c r="C13" s="346"/>
      <c r="D13" s="346"/>
      <c r="E13" s="346"/>
      <c r="F13" s="347"/>
      <c r="G13" s="16">
        <v>6</v>
      </c>
      <c r="H13" s="56">
        <v>6567609</v>
      </c>
      <c r="I13" s="56">
        <v>6567609</v>
      </c>
    </row>
    <row r="14" spans="1:9" ht="12.75" customHeight="1" x14ac:dyDescent="0.2">
      <c r="A14" s="345" t="s">
        <v>10</v>
      </c>
      <c r="B14" s="346"/>
      <c r="C14" s="346"/>
      <c r="D14" s="346"/>
      <c r="E14" s="346"/>
      <c r="F14" s="347"/>
      <c r="G14" s="16">
        <v>7</v>
      </c>
      <c r="H14" s="56">
        <v>0</v>
      </c>
      <c r="I14" s="56">
        <v>0</v>
      </c>
    </row>
    <row r="15" spans="1:9" ht="12.75" customHeight="1" x14ac:dyDescent="0.2">
      <c r="A15" s="345" t="s">
        <v>11</v>
      </c>
      <c r="B15" s="346"/>
      <c r="C15" s="346"/>
      <c r="D15" s="346"/>
      <c r="E15" s="346"/>
      <c r="F15" s="347"/>
      <c r="G15" s="16">
        <v>8</v>
      </c>
      <c r="H15" s="56">
        <v>645710</v>
      </c>
      <c r="I15" s="56">
        <v>2280649</v>
      </c>
    </row>
    <row r="16" spans="1:9" ht="12.75" customHeight="1" x14ac:dyDescent="0.2">
      <c r="A16" s="345" t="s">
        <v>12</v>
      </c>
      <c r="B16" s="346"/>
      <c r="C16" s="346"/>
      <c r="D16" s="346"/>
      <c r="E16" s="346"/>
      <c r="F16" s="347"/>
      <c r="G16" s="16">
        <v>9</v>
      </c>
      <c r="H16" s="56">
        <v>0</v>
      </c>
      <c r="I16" s="56">
        <v>0</v>
      </c>
    </row>
    <row r="17" spans="1:9" ht="12.75" customHeight="1" x14ac:dyDescent="0.2">
      <c r="A17" s="354" t="s">
        <v>13</v>
      </c>
      <c r="B17" s="355"/>
      <c r="C17" s="355"/>
      <c r="D17" s="355"/>
      <c r="E17" s="355"/>
      <c r="F17" s="356"/>
      <c r="G17" s="17">
        <v>10</v>
      </c>
      <c r="H17" s="57">
        <f>H18+H19+H20+H21+H22+H23+H24+H25+H26</f>
        <v>5558203413</v>
      </c>
      <c r="I17" s="57">
        <f>I18+I19+I20+I21+I22+I23+I24+I25+I26</f>
        <v>5662917241</v>
      </c>
    </row>
    <row r="18" spans="1:9" ht="12.75" customHeight="1" x14ac:dyDescent="0.2">
      <c r="A18" s="345" t="s">
        <v>14</v>
      </c>
      <c r="B18" s="346"/>
      <c r="C18" s="346"/>
      <c r="D18" s="346"/>
      <c r="E18" s="346"/>
      <c r="F18" s="347"/>
      <c r="G18" s="16">
        <v>11</v>
      </c>
      <c r="H18" s="56">
        <v>977452631</v>
      </c>
      <c r="I18" s="56">
        <v>976429207</v>
      </c>
    </row>
    <row r="19" spans="1:9" ht="12.75" customHeight="1" x14ac:dyDescent="0.2">
      <c r="A19" s="345" t="s">
        <v>15</v>
      </c>
      <c r="B19" s="346"/>
      <c r="C19" s="346"/>
      <c r="D19" s="346"/>
      <c r="E19" s="346"/>
      <c r="F19" s="347"/>
      <c r="G19" s="16">
        <v>12</v>
      </c>
      <c r="H19" s="56">
        <v>3587267668</v>
      </c>
      <c r="I19" s="56">
        <v>3560463801</v>
      </c>
    </row>
    <row r="20" spans="1:9" ht="12.75" customHeight="1" x14ac:dyDescent="0.2">
      <c r="A20" s="345" t="s">
        <v>16</v>
      </c>
      <c r="B20" s="346"/>
      <c r="C20" s="346"/>
      <c r="D20" s="346"/>
      <c r="E20" s="346"/>
      <c r="F20" s="347"/>
      <c r="G20" s="16">
        <v>13</v>
      </c>
      <c r="H20" s="56">
        <v>516603969</v>
      </c>
      <c r="I20" s="56">
        <v>488743200</v>
      </c>
    </row>
    <row r="21" spans="1:9" ht="12.75" customHeight="1" x14ac:dyDescent="0.2">
      <c r="A21" s="345" t="s">
        <v>17</v>
      </c>
      <c r="B21" s="346"/>
      <c r="C21" s="346"/>
      <c r="D21" s="346"/>
      <c r="E21" s="346"/>
      <c r="F21" s="347"/>
      <c r="G21" s="16">
        <v>14</v>
      </c>
      <c r="H21" s="56">
        <v>145663553</v>
      </c>
      <c r="I21" s="56">
        <v>116542756</v>
      </c>
    </row>
    <row r="22" spans="1:9" ht="12.75" customHeight="1" x14ac:dyDescent="0.2">
      <c r="A22" s="345" t="s">
        <v>18</v>
      </c>
      <c r="B22" s="346"/>
      <c r="C22" s="346"/>
      <c r="D22" s="346"/>
      <c r="E22" s="346"/>
      <c r="F22" s="347"/>
      <c r="G22" s="16">
        <v>15</v>
      </c>
      <c r="H22" s="56">
        <v>0</v>
      </c>
      <c r="I22" s="56">
        <v>0</v>
      </c>
    </row>
    <row r="23" spans="1:9" ht="12.75" customHeight="1" x14ac:dyDescent="0.2">
      <c r="A23" s="345" t="s">
        <v>19</v>
      </c>
      <c r="B23" s="346"/>
      <c r="C23" s="346"/>
      <c r="D23" s="346"/>
      <c r="E23" s="346"/>
      <c r="F23" s="347"/>
      <c r="G23" s="16">
        <v>16</v>
      </c>
      <c r="H23" s="56">
        <v>2947521</v>
      </c>
      <c r="I23" s="56">
        <v>988061</v>
      </c>
    </row>
    <row r="24" spans="1:9" ht="12.75" customHeight="1" x14ac:dyDescent="0.2">
      <c r="A24" s="345" t="s">
        <v>20</v>
      </c>
      <c r="B24" s="346"/>
      <c r="C24" s="346"/>
      <c r="D24" s="346"/>
      <c r="E24" s="346"/>
      <c r="F24" s="347"/>
      <c r="G24" s="16">
        <v>17</v>
      </c>
      <c r="H24" s="56">
        <v>247269828</v>
      </c>
      <c r="I24" s="56">
        <v>443016063</v>
      </c>
    </row>
    <row r="25" spans="1:9" ht="12.75" customHeight="1" x14ac:dyDescent="0.2">
      <c r="A25" s="345" t="s">
        <v>21</v>
      </c>
      <c r="B25" s="346"/>
      <c r="C25" s="346"/>
      <c r="D25" s="346"/>
      <c r="E25" s="346"/>
      <c r="F25" s="347"/>
      <c r="G25" s="16">
        <v>18</v>
      </c>
      <c r="H25" s="56">
        <v>74548777</v>
      </c>
      <c r="I25" s="56">
        <v>72791725</v>
      </c>
    </row>
    <row r="26" spans="1:9" ht="12.75" customHeight="1" x14ac:dyDescent="0.2">
      <c r="A26" s="345" t="s">
        <v>22</v>
      </c>
      <c r="B26" s="346"/>
      <c r="C26" s="346"/>
      <c r="D26" s="346"/>
      <c r="E26" s="346"/>
      <c r="F26" s="347"/>
      <c r="G26" s="16">
        <v>19</v>
      </c>
      <c r="H26" s="56">
        <v>6449466</v>
      </c>
      <c r="I26" s="56">
        <v>3942428</v>
      </c>
    </row>
    <row r="27" spans="1:9" ht="12.75" customHeight="1" x14ac:dyDescent="0.2">
      <c r="A27" s="354" t="s">
        <v>23</v>
      </c>
      <c r="B27" s="355"/>
      <c r="C27" s="355"/>
      <c r="D27" s="355"/>
      <c r="E27" s="355"/>
      <c r="F27" s="356"/>
      <c r="G27" s="17">
        <v>20</v>
      </c>
      <c r="H27" s="57">
        <f>SUM(H28:H37)</f>
        <v>48171781</v>
      </c>
      <c r="I27" s="57">
        <f>SUM(I28:I37)</f>
        <v>46430294</v>
      </c>
    </row>
    <row r="28" spans="1:9" ht="12.75" customHeight="1" x14ac:dyDescent="0.2">
      <c r="A28" s="345" t="s">
        <v>24</v>
      </c>
      <c r="B28" s="346"/>
      <c r="C28" s="346"/>
      <c r="D28" s="346"/>
      <c r="E28" s="346"/>
      <c r="F28" s="347"/>
      <c r="G28" s="16">
        <v>21</v>
      </c>
      <c r="H28" s="116">
        <v>0</v>
      </c>
      <c r="I28" s="56">
        <v>0</v>
      </c>
    </row>
    <row r="29" spans="1:9" ht="12.75" customHeight="1" x14ac:dyDescent="0.2">
      <c r="A29" s="345" t="s">
        <v>25</v>
      </c>
      <c r="B29" s="346"/>
      <c r="C29" s="346"/>
      <c r="D29" s="346"/>
      <c r="E29" s="346"/>
      <c r="F29" s="347"/>
      <c r="G29" s="16">
        <v>22</v>
      </c>
      <c r="H29" s="56">
        <v>0</v>
      </c>
      <c r="I29" s="56">
        <v>0</v>
      </c>
    </row>
    <row r="30" spans="1:9" ht="12.75" customHeight="1" x14ac:dyDescent="0.2">
      <c r="A30" s="345" t="s">
        <v>26</v>
      </c>
      <c r="B30" s="346"/>
      <c r="C30" s="346"/>
      <c r="D30" s="346"/>
      <c r="E30" s="346"/>
      <c r="F30" s="347"/>
      <c r="G30" s="16">
        <v>23</v>
      </c>
      <c r="H30" s="56">
        <v>0</v>
      </c>
      <c r="I30" s="56">
        <v>0</v>
      </c>
    </row>
    <row r="31" spans="1:9" ht="24.6" customHeight="1" x14ac:dyDescent="0.2">
      <c r="A31" s="345" t="s">
        <v>27</v>
      </c>
      <c r="B31" s="346"/>
      <c r="C31" s="346"/>
      <c r="D31" s="346"/>
      <c r="E31" s="346"/>
      <c r="F31" s="347"/>
      <c r="G31" s="16">
        <v>24</v>
      </c>
      <c r="H31" s="56">
        <v>47667787</v>
      </c>
      <c r="I31" s="56">
        <v>46054207</v>
      </c>
    </row>
    <row r="32" spans="1:9" ht="24" customHeight="1" x14ac:dyDescent="0.2">
      <c r="A32" s="345" t="s">
        <v>28</v>
      </c>
      <c r="B32" s="346"/>
      <c r="C32" s="346"/>
      <c r="D32" s="346"/>
      <c r="E32" s="346"/>
      <c r="F32" s="347"/>
      <c r="G32" s="16">
        <v>25</v>
      </c>
      <c r="H32" s="56">
        <v>0</v>
      </c>
      <c r="I32" s="56">
        <v>0</v>
      </c>
    </row>
    <row r="33" spans="1:9" ht="26.45" customHeight="1" x14ac:dyDescent="0.2">
      <c r="A33" s="345" t="s">
        <v>29</v>
      </c>
      <c r="B33" s="346"/>
      <c r="C33" s="346"/>
      <c r="D33" s="346"/>
      <c r="E33" s="346"/>
      <c r="F33" s="347"/>
      <c r="G33" s="16">
        <v>26</v>
      </c>
      <c r="H33" s="56">
        <v>0</v>
      </c>
      <c r="I33" s="56">
        <v>0</v>
      </c>
    </row>
    <row r="34" spans="1:9" ht="12.75" customHeight="1" x14ac:dyDescent="0.2">
      <c r="A34" s="345" t="s">
        <v>30</v>
      </c>
      <c r="B34" s="346"/>
      <c r="C34" s="346"/>
      <c r="D34" s="346"/>
      <c r="E34" s="346"/>
      <c r="F34" s="347"/>
      <c r="G34" s="16">
        <v>27</v>
      </c>
      <c r="H34" s="116">
        <v>220656</v>
      </c>
      <c r="I34" s="56">
        <v>147054</v>
      </c>
    </row>
    <row r="35" spans="1:9" ht="12.75" customHeight="1" x14ac:dyDescent="0.2">
      <c r="A35" s="345" t="s">
        <v>31</v>
      </c>
      <c r="B35" s="346"/>
      <c r="C35" s="346"/>
      <c r="D35" s="346"/>
      <c r="E35" s="346"/>
      <c r="F35" s="347"/>
      <c r="G35" s="16">
        <v>28</v>
      </c>
      <c r="H35" s="56">
        <v>113338</v>
      </c>
      <c r="I35" s="56">
        <v>89033</v>
      </c>
    </row>
    <row r="36" spans="1:9" ht="12.75" customHeight="1" x14ac:dyDescent="0.2">
      <c r="A36" s="345" t="s">
        <v>32</v>
      </c>
      <c r="B36" s="346"/>
      <c r="C36" s="346"/>
      <c r="D36" s="346"/>
      <c r="E36" s="346"/>
      <c r="F36" s="347"/>
      <c r="G36" s="16">
        <v>29</v>
      </c>
      <c r="H36" s="56">
        <v>0</v>
      </c>
      <c r="I36" s="56">
        <v>0</v>
      </c>
    </row>
    <row r="37" spans="1:9" ht="12.75" customHeight="1" x14ac:dyDescent="0.2">
      <c r="A37" s="345" t="s">
        <v>33</v>
      </c>
      <c r="B37" s="346"/>
      <c r="C37" s="346"/>
      <c r="D37" s="346"/>
      <c r="E37" s="346"/>
      <c r="F37" s="347"/>
      <c r="G37" s="16">
        <v>30</v>
      </c>
      <c r="H37" s="56">
        <v>170000</v>
      </c>
      <c r="I37" s="56">
        <v>140000</v>
      </c>
    </row>
    <row r="38" spans="1:9" ht="12.75" customHeight="1" x14ac:dyDescent="0.2">
      <c r="A38" s="354" t="s">
        <v>34</v>
      </c>
      <c r="B38" s="355"/>
      <c r="C38" s="355"/>
      <c r="D38" s="355"/>
      <c r="E38" s="355"/>
      <c r="F38" s="356"/>
      <c r="G38" s="17">
        <v>31</v>
      </c>
      <c r="H38" s="57">
        <f>H39+H40+H41+H42</f>
        <v>0</v>
      </c>
      <c r="I38" s="57">
        <f>I39+I40+I41+I42</f>
        <v>0</v>
      </c>
    </row>
    <row r="39" spans="1:9" ht="12.75" customHeight="1" x14ac:dyDescent="0.2">
      <c r="A39" s="345" t="s">
        <v>35</v>
      </c>
      <c r="B39" s="346"/>
      <c r="C39" s="346"/>
      <c r="D39" s="346"/>
      <c r="E39" s="346"/>
      <c r="F39" s="347"/>
      <c r="G39" s="16">
        <v>32</v>
      </c>
      <c r="H39" s="116">
        <v>0</v>
      </c>
      <c r="I39" s="56">
        <v>0</v>
      </c>
    </row>
    <row r="40" spans="1:9" ht="12.75" customHeight="1" x14ac:dyDescent="0.2">
      <c r="A40" s="345" t="s">
        <v>36</v>
      </c>
      <c r="B40" s="346"/>
      <c r="C40" s="346"/>
      <c r="D40" s="346"/>
      <c r="E40" s="346"/>
      <c r="F40" s="347"/>
      <c r="G40" s="16">
        <v>33</v>
      </c>
      <c r="H40" s="56">
        <v>0</v>
      </c>
      <c r="I40" s="56">
        <v>0</v>
      </c>
    </row>
    <row r="41" spans="1:9" ht="12.75" customHeight="1" x14ac:dyDescent="0.2">
      <c r="A41" s="345" t="s">
        <v>37</v>
      </c>
      <c r="B41" s="346"/>
      <c r="C41" s="346"/>
      <c r="D41" s="346"/>
      <c r="E41" s="346"/>
      <c r="F41" s="347"/>
      <c r="G41" s="16">
        <v>34</v>
      </c>
      <c r="H41" s="56">
        <v>0</v>
      </c>
      <c r="I41" s="56">
        <v>0</v>
      </c>
    </row>
    <row r="42" spans="1:9" ht="12.75" customHeight="1" x14ac:dyDescent="0.2">
      <c r="A42" s="345" t="s">
        <v>38</v>
      </c>
      <c r="B42" s="346"/>
      <c r="C42" s="346"/>
      <c r="D42" s="346"/>
      <c r="E42" s="346"/>
      <c r="F42" s="347"/>
      <c r="G42" s="16">
        <v>35</v>
      </c>
      <c r="H42" s="56">
        <v>0</v>
      </c>
      <c r="I42" s="56">
        <v>0</v>
      </c>
    </row>
    <row r="43" spans="1:9" ht="12.75" customHeight="1" x14ac:dyDescent="0.2">
      <c r="A43" s="329" t="s">
        <v>39</v>
      </c>
      <c r="B43" s="330"/>
      <c r="C43" s="330"/>
      <c r="D43" s="330"/>
      <c r="E43" s="330"/>
      <c r="F43" s="331"/>
      <c r="G43" s="16">
        <v>36</v>
      </c>
      <c r="H43" s="56">
        <v>193832039</v>
      </c>
      <c r="I43" s="56">
        <v>331410138</v>
      </c>
    </row>
    <row r="44" spans="1:9" ht="12.75" customHeight="1" x14ac:dyDescent="0.2">
      <c r="A44" s="337" t="s">
        <v>40</v>
      </c>
      <c r="B44" s="338"/>
      <c r="C44" s="338"/>
      <c r="D44" s="338"/>
      <c r="E44" s="338"/>
      <c r="F44" s="339"/>
      <c r="G44" s="17">
        <v>37</v>
      </c>
      <c r="H44" s="57">
        <f>H45+H53+H60+H70</f>
        <v>618567076</v>
      </c>
      <c r="I44" s="57">
        <f>I45+I53+I60+I70</f>
        <v>737066269</v>
      </c>
    </row>
    <row r="45" spans="1:9" ht="12.75" customHeight="1" x14ac:dyDescent="0.2">
      <c r="A45" s="354" t="s">
        <v>41</v>
      </c>
      <c r="B45" s="355"/>
      <c r="C45" s="355"/>
      <c r="D45" s="355"/>
      <c r="E45" s="355"/>
      <c r="F45" s="356"/>
      <c r="G45" s="17">
        <v>38</v>
      </c>
      <c r="H45" s="57">
        <f>SUM(H46:H52)</f>
        <v>25825011</v>
      </c>
      <c r="I45" s="57">
        <f>SUM(I46:I52)</f>
        <v>30335208</v>
      </c>
    </row>
    <row r="46" spans="1:9" ht="12.75" customHeight="1" x14ac:dyDescent="0.2">
      <c r="A46" s="345" t="s">
        <v>42</v>
      </c>
      <c r="B46" s="346"/>
      <c r="C46" s="346"/>
      <c r="D46" s="346"/>
      <c r="E46" s="346"/>
      <c r="F46" s="347"/>
      <c r="G46" s="16">
        <v>39</v>
      </c>
      <c r="H46" s="116">
        <v>25557290</v>
      </c>
      <c r="I46" s="56">
        <v>29329354</v>
      </c>
    </row>
    <row r="47" spans="1:9" ht="12.75" customHeight="1" x14ac:dyDescent="0.2">
      <c r="A47" s="345" t="s">
        <v>43</v>
      </c>
      <c r="B47" s="346"/>
      <c r="C47" s="346"/>
      <c r="D47" s="346"/>
      <c r="E47" s="346"/>
      <c r="F47" s="347"/>
      <c r="G47" s="16">
        <v>40</v>
      </c>
      <c r="H47" s="56">
        <v>0</v>
      </c>
      <c r="I47" s="56">
        <v>0</v>
      </c>
    </row>
    <row r="48" spans="1:9" ht="12.75" customHeight="1" x14ac:dyDescent="0.2">
      <c r="A48" s="345" t="s">
        <v>44</v>
      </c>
      <c r="B48" s="346"/>
      <c r="C48" s="346"/>
      <c r="D48" s="346"/>
      <c r="E48" s="346"/>
      <c r="F48" s="347"/>
      <c r="G48" s="16">
        <v>41</v>
      </c>
      <c r="H48" s="56">
        <v>0</v>
      </c>
      <c r="I48" s="56">
        <v>0</v>
      </c>
    </row>
    <row r="49" spans="1:9" ht="12.75" customHeight="1" x14ac:dyDescent="0.2">
      <c r="A49" s="345" t="s">
        <v>45</v>
      </c>
      <c r="B49" s="346"/>
      <c r="C49" s="346"/>
      <c r="D49" s="346"/>
      <c r="E49" s="346"/>
      <c r="F49" s="347"/>
      <c r="G49" s="16">
        <v>42</v>
      </c>
      <c r="H49" s="116">
        <v>221443</v>
      </c>
      <c r="I49" s="56">
        <v>973867</v>
      </c>
    </row>
    <row r="50" spans="1:9" ht="12.75" customHeight="1" x14ac:dyDescent="0.2">
      <c r="A50" s="345" t="s">
        <v>46</v>
      </c>
      <c r="B50" s="346"/>
      <c r="C50" s="346"/>
      <c r="D50" s="346"/>
      <c r="E50" s="346"/>
      <c r="F50" s="347"/>
      <c r="G50" s="16">
        <v>43</v>
      </c>
      <c r="H50" s="56">
        <v>46278</v>
      </c>
      <c r="I50" s="56">
        <v>31987</v>
      </c>
    </row>
    <row r="51" spans="1:9" ht="12.75" customHeight="1" x14ac:dyDescent="0.2">
      <c r="A51" s="345" t="s">
        <v>47</v>
      </c>
      <c r="B51" s="346"/>
      <c r="C51" s="346"/>
      <c r="D51" s="346"/>
      <c r="E51" s="346"/>
      <c r="F51" s="347"/>
      <c r="G51" s="16">
        <v>44</v>
      </c>
      <c r="H51" s="56">
        <v>0</v>
      </c>
      <c r="I51" s="56">
        <v>0</v>
      </c>
    </row>
    <row r="52" spans="1:9" ht="12.75" customHeight="1" x14ac:dyDescent="0.2">
      <c r="A52" s="345" t="s">
        <v>48</v>
      </c>
      <c r="B52" s="346"/>
      <c r="C52" s="346"/>
      <c r="D52" s="346"/>
      <c r="E52" s="346"/>
      <c r="F52" s="347"/>
      <c r="G52" s="16">
        <v>45</v>
      </c>
      <c r="H52" s="56">
        <v>0</v>
      </c>
      <c r="I52" s="56">
        <v>0</v>
      </c>
    </row>
    <row r="53" spans="1:9" ht="12.75" customHeight="1" x14ac:dyDescent="0.2">
      <c r="A53" s="354" t="s">
        <v>49</v>
      </c>
      <c r="B53" s="355"/>
      <c r="C53" s="355"/>
      <c r="D53" s="355"/>
      <c r="E53" s="355"/>
      <c r="F53" s="356"/>
      <c r="G53" s="17">
        <v>46</v>
      </c>
      <c r="H53" s="57">
        <f>SUM(H54:H59)</f>
        <v>41771516</v>
      </c>
      <c r="I53" s="57">
        <f>SUM(I54:I59)</f>
        <v>40184920</v>
      </c>
    </row>
    <row r="54" spans="1:9" ht="12.75" customHeight="1" x14ac:dyDescent="0.2">
      <c r="A54" s="345" t="s">
        <v>50</v>
      </c>
      <c r="B54" s="346"/>
      <c r="C54" s="346"/>
      <c r="D54" s="346"/>
      <c r="E54" s="346"/>
      <c r="F54" s="347"/>
      <c r="G54" s="16">
        <v>47</v>
      </c>
      <c r="H54" s="116">
        <v>383</v>
      </c>
      <c r="I54" s="56">
        <v>0</v>
      </c>
    </row>
    <row r="55" spans="1:9" ht="12.75" customHeight="1" x14ac:dyDescent="0.2">
      <c r="A55" s="345" t="s">
        <v>51</v>
      </c>
      <c r="B55" s="346"/>
      <c r="C55" s="346"/>
      <c r="D55" s="346"/>
      <c r="E55" s="346"/>
      <c r="F55" s="347"/>
      <c r="G55" s="16">
        <v>48</v>
      </c>
      <c r="H55" s="56">
        <v>2382857</v>
      </c>
      <c r="I55" s="56">
        <v>1598603</v>
      </c>
    </row>
    <row r="56" spans="1:9" ht="12.75" customHeight="1" x14ac:dyDescent="0.2">
      <c r="A56" s="345" t="s">
        <v>52</v>
      </c>
      <c r="B56" s="346"/>
      <c r="C56" s="346"/>
      <c r="D56" s="346"/>
      <c r="E56" s="346"/>
      <c r="F56" s="347"/>
      <c r="G56" s="16">
        <v>49</v>
      </c>
      <c r="H56" s="56">
        <v>18474596</v>
      </c>
      <c r="I56" s="56">
        <v>23776150</v>
      </c>
    </row>
    <row r="57" spans="1:9" ht="12.75" customHeight="1" x14ac:dyDescent="0.2">
      <c r="A57" s="345" t="s">
        <v>53</v>
      </c>
      <c r="B57" s="346"/>
      <c r="C57" s="346"/>
      <c r="D57" s="346"/>
      <c r="E57" s="346"/>
      <c r="F57" s="347"/>
      <c r="G57" s="16">
        <v>50</v>
      </c>
      <c r="H57" s="56">
        <v>936299</v>
      </c>
      <c r="I57" s="56">
        <v>297549</v>
      </c>
    </row>
    <row r="58" spans="1:9" ht="12.75" customHeight="1" x14ac:dyDescent="0.2">
      <c r="A58" s="345" t="s">
        <v>54</v>
      </c>
      <c r="B58" s="346"/>
      <c r="C58" s="346"/>
      <c r="D58" s="346"/>
      <c r="E58" s="346"/>
      <c r="F58" s="347"/>
      <c r="G58" s="16">
        <v>51</v>
      </c>
      <c r="H58" s="56">
        <v>18377083</v>
      </c>
      <c r="I58" s="56">
        <v>10162443</v>
      </c>
    </row>
    <row r="59" spans="1:9" ht="12.75" customHeight="1" x14ac:dyDescent="0.2">
      <c r="A59" s="345" t="s">
        <v>55</v>
      </c>
      <c r="B59" s="346"/>
      <c r="C59" s="346"/>
      <c r="D59" s="346"/>
      <c r="E59" s="346"/>
      <c r="F59" s="347"/>
      <c r="G59" s="16">
        <v>52</v>
      </c>
      <c r="H59" s="56">
        <v>1600298</v>
      </c>
      <c r="I59" s="56">
        <v>4350175</v>
      </c>
    </row>
    <row r="60" spans="1:9" ht="12.75" customHeight="1" x14ac:dyDescent="0.2">
      <c r="A60" s="354" t="s">
        <v>56</v>
      </c>
      <c r="B60" s="355"/>
      <c r="C60" s="355"/>
      <c r="D60" s="355"/>
      <c r="E60" s="355"/>
      <c r="F60" s="356"/>
      <c r="G60" s="17">
        <v>53</v>
      </c>
      <c r="H60" s="57">
        <f>SUM(H61:H69)</f>
        <v>827911</v>
      </c>
      <c r="I60" s="57">
        <f>SUM(I61:I69)</f>
        <v>613241</v>
      </c>
    </row>
    <row r="61" spans="1:9" ht="12.75" customHeight="1" x14ac:dyDescent="0.2">
      <c r="A61" s="345" t="s">
        <v>24</v>
      </c>
      <c r="B61" s="346"/>
      <c r="C61" s="346"/>
      <c r="D61" s="346"/>
      <c r="E61" s="346"/>
      <c r="F61" s="347"/>
      <c r="G61" s="16">
        <v>54</v>
      </c>
      <c r="H61" s="56">
        <v>0</v>
      </c>
      <c r="I61" s="56">
        <v>0</v>
      </c>
    </row>
    <row r="62" spans="1:9" ht="12.75" customHeight="1" x14ac:dyDescent="0.2">
      <c r="A62" s="345" t="s">
        <v>25</v>
      </c>
      <c r="B62" s="346"/>
      <c r="C62" s="346"/>
      <c r="D62" s="346"/>
      <c r="E62" s="346"/>
      <c r="F62" s="347"/>
      <c r="G62" s="16">
        <v>55</v>
      </c>
      <c r="H62" s="56">
        <v>0</v>
      </c>
      <c r="I62" s="56">
        <v>0</v>
      </c>
    </row>
    <row r="63" spans="1:9" ht="12.75" customHeight="1" x14ac:dyDescent="0.2">
      <c r="A63" s="345" t="s">
        <v>26</v>
      </c>
      <c r="B63" s="346"/>
      <c r="C63" s="346"/>
      <c r="D63" s="346"/>
      <c r="E63" s="346"/>
      <c r="F63" s="347"/>
      <c r="G63" s="16">
        <v>56</v>
      </c>
      <c r="H63" s="56">
        <v>0</v>
      </c>
      <c r="I63" s="56">
        <v>0</v>
      </c>
    </row>
    <row r="64" spans="1:9" ht="23.45" customHeight="1" x14ac:dyDescent="0.2">
      <c r="A64" s="345" t="s">
        <v>57</v>
      </c>
      <c r="B64" s="346"/>
      <c r="C64" s="346"/>
      <c r="D64" s="346"/>
      <c r="E64" s="346"/>
      <c r="F64" s="347"/>
      <c r="G64" s="16">
        <v>57</v>
      </c>
      <c r="H64" s="56">
        <v>0</v>
      </c>
      <c r="I64" s="56">
        <v>0</v>
      </c>
    </row>
    <row r="65" spans="1:9" ht="21" customHeight="1" x14ac:dyDescent="0.2">
      <c r="A65" s="345" t="s">
        <v>28</v>
      </c>
      <c r="B65" s="346"/>
      <c r="C65" s="346"/>
      <c r="D65" s="346"/>
      <c r="E65" s="346"/>
      <c r="F65" s="347"/>
      <c r="G65" s="16">
        <v>58</v>
      </c>
      <c r="H65" s="56">
        <v>0</v>
      </c>
      <c r="I65" s="56">
        <v>0</v>
      </c>
    </row>
    <row r="66" spans="1:9" ht="22.9" customHeight="1" x14ac:dyDescent="0.2">
      <c r="A66" s="345" t="s">
        <v>29</v>
      </c>
      <c r="B66" s="346"/>
      <c r="C66" s="346"/>
      <c r="D66" s="346"/>
      <c r="E66" s="346"/>
      <c r="F66" s="347"/>
      <c r="G66" s="16">
        <v>59</v>
      </c>
      <c r="H66" s="56">
        <v>0</v>
      </c>
      <c r="I66" s="56">
        <v>0</v>
      </c>
    </row>
    <row r="67" spans="1:9" ht="12.75" customHeight="1" x14ac:dyDescent="0.2">
      <c r="A67" s="345" t="s">
        <v>30</v>
      </c>
      <c r="B67" s="346"/>
      <c r="C67" s="346"/>
      <c r="D67" s="346"/>
      <c r="E67" s="346"/>
      <c r="F67" s="347"/>
      <c r="G67" s="16">
        <v>60</v>
      </c>
      <c r="H67" s="56">
        <v>0</v>
      </c>
      <c r="I67" s="56">
        <v>0</v>
      </c>
    </row>
    <row r="68" spans="1:9" ht="12.75" customHeight="1" x14ac:dyDescent="0.2">
      <c r="A68" s="345" t="s">
        <v>31</v>
      </c>
      <c r="B68" s="346"/>
      <c r="C68" s="346"/>
      <c r="D68" s="346"/>
      <c r="E68" s="346"/>
      <c r="F68" s="347"/>
      <c r="G68" s="16">
        <v>61</v>
      </c>
      <c r="H68" s="56">
        <v>687761</v>
      </c>
      <c r="I68" s="56">
        <v>613241</v>
      </c>
    </row>
    <row r="69" spans="1:9" ht="12.75" customHeight="1" x14ac:dyDescent="0.2">
      <c r="A69" s="345" t="s">
        <v>58</v>
      </c>
      <c r="B69" s="346"/>
      <c r="C69" s="346"/>
      <c r="D69" s="346"/>
      <c r="E69" s="346"/>
      <c r="F69" s="347"/>
      <c r="G69" s="16">
        <v>62</v>
      </c>
      <c r="H69" s="56">
        <v>140150</v>
      </c>
      <c r="I69" s="56">
        <v>0</v>
      </c>
    </row>
    <row r="70" spans="1:9" ht="12.75" customHeight="1" x14ac:dyDescent="0.2">
      <c r="A70" s="329" t="s">
        <v>59</v>
      </c>
      <c r="B70" s="330"/>
      <c r="C70" s="330"/>
      <c r="D70" s="330"/>
      <c r="E70" s="330"/>
      <c r="F70" s="331"/>
      <c r="G70" s="16">
        <v>63</v>
      </c>
      <c r="H70" s="56">
        <v>550142638</v>
      </c>
      <c r="I70" s="56">
        <v>665932900</v>
      </c>
    </row>
    <row r="71" spans="1:9" ht="12.75" customHeight="1" x14ac:dyDescent="0.2">
      <c r="A71" s="332" t="s">
        <v>60</v>
      </c>
      <c r="B71" s="333"/>
      <c r="C71" s="333"/>
      <c r="D71" s="333"/>
      <c r="E71" s="333"/>
      <c r="F71" s="334"/>
      <c r="G71" s="16">
        <v>64</v>
      </c>
      <c r="H71" s="56">
        <v>20339193</v>
      </c>
      <c r="I71" s="56">
        <v>55358952</v>
      </c>
    </row>
    <row r="72" spans="1:9" ht="12.75" customHeight="1" x14ac:dyDescent="0.2">
      <c r="A72" s="337" t="s">
        <v>61</v>
      </c>
      <c r="B72" s="338"/>
      <c r="C72" s="338"/>
      <c r="D72" s="338"/>
      <c r="E72" s="338"/>
      <c r="F72" s="339"/>
      <c r="G72" s="17">
        <v>65</v>
      </c>
      <c r="H72" s="57">
        <f>H8+H9+H44+H71</f>
        <v>6495302583</v>
      </c>
      <c r="I72" s="57">
        <f>I8+I9+I44+I71</f>
        <v>6879583080</v>
      </c>
    </row>
    <row r="73" spans="1:9" ht="12.75" customHeight="1" x14ac:dyDescent="0.2">
      <c r="A73" s="340" t="s">
        <v>62</v>
      </c>
      <c r="B73" s="341"/>
      <c r="C73" s="341"/>
      <c r="D73" s="341"/>
      <c r="E73" s="341"/>
      <c r="F73" s="342"/>
      <c r="G73" s="19">
        <v>66</v>
      </c>
      <c r="H73" s="58">
        <v>54355927</v>
      </c>
      <c r="I73" s="58">
        <v>54261380</v>
      </c>
    </row>
    <row r="74" spans="1:9" x14ac:dyDescent="0.2">
      <c r="A74" s="343" t="s">
        <v>63</v>
      </c>
      <c r="B74" s="344"/>
      <c r="C74" s="344"/>
      <c r="D74" s="344"/>
      <c r="E74" s="344"/>
      <c r="F74" s="344"/>
      <c r="G74" s="344"/>
      <c r="H74" s="344"/>
      <c r="I74" s="344"/>
    </row>
    <row r="75" spans="1:9" ht="12.75" customHeight="1" x14ac:dyDescent="0.2">
      <c r="A75" s="327" t="s">
        <v>64</v>
      </c>
      <c r="B75" s="327"/>
      <c r="C75" s="327"/>
      <c r="D75" s="327"/>
      <c r="E75" s="327"/>
      <c r="F75" s="327"/>
      <c r="G75" s="17">
        <v>67</v>
      </c>
      <c r="H75" s="57">
        <f>H76+H77+H78+H84+H85+H89+H92+H95</f>
        <v>3219069759</v>
      </c>
      <c r="I75" s="57">
        <f>I76+I77+I78+I84+I85+I89+I92+I95</f>
        <v>2863857326</v>
      </c>
    </row>
    <row r="76" spans="1:9" ht="12.75" customHeight="1" x14ac:dyDescent="0.2">
      <c r="A76" s="335" t="s">
        <v>65</v>
      </c>
      <c r="B76" s="335"/>
      <c r="C76" s="335"/>
      <c r="D76" s="335"/>
      <c r="E76" s="335"/>
      <c r="F76" s="335"/>
      <c r="G76" s="16">
        <v>68</v>
      </c>
      <c r="H76" s="56">
        <v>1672021210</v>
      </c>
      <c r="I76" s="56">
        <v>1672021210</v>
      </c>
    </row>
    <row r="77" spans="1:9" ht="12.75" customHeight="1" x14ac:dyDescent="0.2">
      <c r="A77" s="335" t="s">
        <v>66</v>
      </c>
      <c r="B77" s="335"/>
      <c r="C77" s="335"/>
      <c r="D77" s="335"/>
      <c r="E77" s="335"/>
      <c r="F77" s="335"/>
      <c r="G77" s="16">
        <v>69</v>
      </c>
      <c r="H77" s="56">
        <v>5223432</v>
      </c>
      <c r="I77" s="56">
        <v>5223432</v>
      </c>
    </row>
    <row r="78" spans="1:9" ht="12.75" customHeight="1" x14ac:dyDescent="0.2">
      <c r="A78" s="336" t="s">
        <v>67</v>
      </c>
      <c r="B78" s="336"/>
      <c r="C78" s="336"/>
      <c r="D78" s="336"/>
      <c r="E78" s="336"/>
      <c r="F78" s="336"/>
      <c r="G78" s="17">
        <v>70</v>
      </c>
      <c r="H78" s="57">
        <f>SUM(H79:H83)</f>
        <v>95998078</v>
      </c>
      <c r="I78" s="57">
        <f>SUM(I79:I83)</f>
        <v>98511512</v>
      </c>
    </row>
    <row r="79" spans="1:9" ht="12.75" customHeight="1" x14ac:dyDescent="0.2">
      <c r="A79" s="325" t="s">
        <v>68</v>
      </c>
      <c r="B79" s="325"/>
      <c r="C79" s="325"/>
      <c r="D79" s="325"/>
      <c r="E79" s="325"/>
      <c r="F79" s="325"/>
      <c r="G79" s="16">
        <v>71</v>
      </c>
      <c r="H79" s="56">
        <v>83601061</v>
      </c>
      <c r="I79" s="56">
        <v>83601061</v>
      </c>
    </row>
    <row r="80" spans="1:9" ht="12.75" customHeight="1" x14ac:dyDescent="0.2">
      <c r="A80" s="325" t="s">
        <v>69</v>
      </c>
      <c r="B80" s="325"/>
      <c r="C80" s="325"/>
      <c r="D80" s="325"/>
      <c r="E80" s="325"/>
      <c r="F80" s="325"/>
      <c r="G80" s="16">
        <v>72</v>
      </c>
      <c r="H80" s="56">
        <v>136815284</v>
      </c>
      <c r="I80" s="56">
        <v>136815284</v>
      </c>
    </row>
    <row r="81" spans="1:9" ht="12.75" customHeight="1" x14ac:dyDescent="0.2">
      <c r="A81" s="325" t="s">
        <v>70</v>
      </c>
      <c r="B81" s="325"/>
      <c r="C81" s="325"/>
      <c r="D81" s="325"/>
      <c r="E81" s="325"/>
      <c r="F81" s="325"/>
      <c r="G81" s="16">
        <v>73</v>
      </c>
      <c r="H81" s="56">
        <v>-124418267</v>
      </c>
      <c r="I81" s="56">
        <v>-124418267</v>
      </c>
    </row>
    <row r="82" spans="1:9" ht="12.75" customHeight="1" x14ac:dyDescent="0.2">
      <c r="A82" s="325" t="s">
        <v>71</v>
      </c>
      <c r="B82" s="325"/>
      <c r="C82" s="325"/>
      <c r="D82" s="325"/>
      <c r="E82" s="325"/>
      <c r="F82" s="325"/>
      <c r="G82" s="16">
        <v>74</v>
      </c>
      <c r="H82" s="56">
        <v>0</v>
      </c>
      <c r="I82" s="56">
        <v>0</v>
      </c>
    </row>
    <row r="83" spans="1:9" ht="12.75" customHeight="1" x14ac:dyDescent="0.2">
      <c r="A83" s="325" t="s">
        <v>72</v>
      </c>
      <c r="B83" s="325"/>
      <c r="C83" s="325"/>
      <c r="D83" s="325"/>
      <c r="E83" s="325"/>
      <c r="F83" s="325"/>
      <c r="G83" s="16">
        <v>75</v>
      </c>
      <c r="H83" s="56">
        <v>0</v>
      </c>
      <c r="I83" s="56">
        <v>2513434</v>
      </c>
    </row>
    <row r="84" spans="1:9" ht="12.75" customHeight="1" x14ac:dyDescent="0.2">
      <c r="A84" s="335" t="s">
        <v>73</v>
      </c>
      <c r="B84" s="335"/>
      <c r="C84" s="335"/>
      <c r="D84" s="335"/>
      <c r="E84" s="335"/>
      <c r="F84" s="335"/>
      <c r="G84" s="16">
        <v>76</v>
      </c>
      <c r="H84" s="56">
        <v>0</v>
      </c>
      <c r="I84" s="56">
        <v>0</v>
      </c>
    </row>
    <row r="85" spans="1:9" ht="12.75" customHeight="1" x14ac:dyDescent="0.2">
      <c r="A85" s="336" t="s">
        <v>74</v>
      </c>
      <c r="B85" s="336"/>
      <c r="C85" s="336"/>
      <c r="D85" s="336"/>
      <c r="E85" s="336"/>
      <c r="F85" s="336"/>
      <c r="G85" s="17">
        <v>77</v>
      </c>
      <c r="H85" s="57">
        <f>H86+H87+H88</f>
        <v>61474</v>
      </c>
      <c r="I85" s="57">
        <f>I86+I87+I88</f>
        <v>872</v>
      </c>
    </row>
    <row r="86" spans="1:9" ht="12.75" customHeight="1" x14ac:dyDescent="0.2">
      <c r="A86" s="325" t="s">
        <v>75</v>
      </c>
      <c r="B86" s="325"/>
      <c r="C86" s="325"/>
      <c r="D86" s="325"/>
      <c r="E86" s="325"/>
      <c r="F86" s="325"/>
      <c r="G86" s="16">
        <v>78</v>
      </c>
      <c r="H86" s="56">
        <v>61474</v>
      </c>
      <c r="I86" s="56">
        <v>872</v>
      </c>
    </row>
    <row r="87" spans="1:9" ht="12.75" customHeight="1" x14ac:dyDescent="0.2">
      <c r="A87" s="325" t="s">
        <v>76</v>
      </c>
      <c r="B87" s="325"/>
      <c r="C87" s="325"/>
      <c r="D87" s="325"/>
      <c r="E87" s="325"/>
      <c r="F87" s="325"/>
      <c r="G87" s="16">
        <v>79</v>
      </c>
      <c r="H87" s="56">
        <v>0</v>
      </c>
      <c r="I87" s="56">
        <v>0</v>
      </c>
    </row>
    <row r="88" spans="1:9" ht="12.75" customHeight="1" x14ac:dyDescent="0.2">
      <c r="A88" s="325" t="s">
        <v>77</v>
      </c>
      <c r="B88" s="325"/>
      <c r="C88" s="325"/>
      <c r="D88" s="325"/>
      <c r="E88" s="325"/>
      <c r="F88" s="325"/>
      <c r="G88" s="16">
        <v>80</v>
      </c>
      <c r="H88" s="56">
        <v>0</v>
      </c>
      <c r="I88" s="56">
        <v>0</v>
      </c>
    </row>
    <row r="89" spans="1:9" ht="12.75" customHeight="1" x14ac:dyDescent="0.2">
      <c r="A89" s="336" t="s">
        <v>78</v>
      </c>
      <c r="B89" s="336"/>
      <c r="C89" s="336"/>
      <c r="D89" s="336"/>
      <c r="E89" s="336"/>
      <c r="F89" s="336"/>
      <c r="G89" s="17">
        <v>81</v>
      </c>
      <c r="H89" s="57">
        <f>H90-H91</f>
        <v>430206412</v>
      </c>
      <c r="I89" s="57">
        <f>I90-I91</f>
        <v>715882878</v>
      </c>
    </row>
    <row r="90" spans="1:9" ht="12.75" customHeight="1" x14ac:dyDescent="0.2">
      <c r="A90" s="325" t="s">
        <v>79</v>
      </c>
      <c r="B90" s="325"/>
      <c r="C90" s="325"/>
      <c r="D90" s="325"/>
      <c r="E90" s="325"/>
      <c r="F90" s="325"/>
      <c r="G90" s="16">
        <v>82</v>
      </c>
      <c r="H90" s="56">
        <v>430206412</v>
      </c>
      <c r="I90" s="56">
        <v>715882878</v>
      </c>
    </row>
    <row r="91" spans="1:9" ht="12.75" customHeight="1" x14ac:dyDescent="0.2">
      <c r="A91" s="325" t="s">
        <v>80</v>
      </c>
      <c r="B91" s="325"/>
      <c r="C91" s="325"/>
      <c r="D91" s="325"/>
      <c r="E91" s="325"/>
      <c r="F91" s="325"/>
      <c r="G91" s="16">
        <v>83</v>
      </c>
      <c r="H91" s="44">
        <v>0</v>
      </c>
      <c r="I91" s="56">
        <v>0</v>
      </c>
    </row>
    <row r="92" spans="1:9" ht="12.75" customHeight="1" x14ac:dyDescent="0.2">
      <c r="A92" s="336" t="s">
        <v>81</v>
      </c>
      <c r="B92" s="336"/>
      <c r="C92" s="336"/>
      <c r="D92" s="336"/>
      <c r="E92" s="336"/>
      <c r="F92" s="336"/>
      <c r="G92" s="17">
        <v>84</v>
      </c>
      <c r="H92" s="57">
        <f>H93-H94</f>
        <v>284535940</v>
      </c>
      <c r="I92" s="57">
        <f>I93-I94</f>
        <v>-329593506</v>
      </c>
    </row>
    <row r="93" spans="1:9" ht="12.75" customHeight="1" x14ac:dyDescent="0.2">
      <c r="A93" s="325" t="s">
        <v>82</v>
      </c>
      <c r="B93" s="325"/>
      <c r="C93" s="325"/>
      <c r="D93" s="325"/>
      <c r="E93" s="325"/>
      <c r="F93" s="325"/>
      <c r="G93" s="16">
        <v>85</v>
      </c>
      <c r="H93" s="56">
        <v>284535940</v>
      </c>
      <c r="I93" s="56">
        <v>0</v>
      </c>
    </row>
    <row r="94" spans="1:9" ht="12.75" customHeight="1" x14ac:dyDescent="0.2">
      <c r="A94" s="325" t="s">
        <v>83</v>
      </c>
      <c r="B94" s="325"/>
      <c r="C94" s="325"/>
      <c r="D94" s="325"/>
      <c r="E94" s="325"/>
      <c r="F94" s="325"/>
      <c r="G94" s="16">
        <v>86</v>
      </c>
      <c r="H94" s="56">
        <v>0</v>
      </c>
      <c r="I94" s="56">
        <v>329593506</v>
      </c>
    </row>
    <row r="95" spans="1:9" ht="12.75" customHeight="1" x14ac:dyDescent="0.2">
      <c r="A95" s="335" t="s">
        <v>84</v>
      </c>
      <c r="B95" s="335"/>
      <c r="C95" s="335"/>
      <c r="D95" s="335"/>
      <c r="E95" s="335"/>
      <c r="F95" s="335"/>
      <c r="G95" s="16">
        <v>87</v>
      </c>
      <c r="H95" s="56">
        <v>731023213</v>
      </c>
      <c r="I95" s="56">
        <v>701810928</v>
      </c>
    </row>
    <row r="96" spans="1:9" ht="12.75" customHeight="1" x14ac:dyDescent="0.2">
      <c r="A96" s="327" t="s">
        <v>85</v>
      </c>
      <c r="B96" s="327"/>
      <c r="C96" s="327"/>
      <c r="D96" s="327"/>
      <c r="E96" s="327"/>
      <c r="F96" s="327"/>
      <c r="G96" s="17">
        <v>88</v>
      </c>
      <c r="H96" s="57">
        <f>SUM(H97:H102)</f>
        <v>125529523</v>
      </c>
      <c r="I96" s="57">
        <f>SUM(I97:I102)</f>
        <v>141118430</v>
      </c>
    </row>
    <row r="97" spans="1:9" ht="12.75" customHeight="1" x14ac:dyDescent="0.2">
      <c r="A97" s="325" t="s">
        <v>86</v>
      </c>
      <c r="B97" s="325"/>
      <c r="C97" s="325"/>
      <c r="D97" s="325"/>
      <c r="E97" s="325"/>
      <c r="F97" s="325"/>
      <c r="G97" s="16">
        <v>89</v>
      </c>
      <c r="H97" s="56">
        <v>13875517</v>
      </c>
      <c r="I97" s="56">
        <v>26089854</v>
      </c>
    </row>
    <row r="98" spans="1:9" ht="12.75" customHeight="1" x14ac:dyDescent="0.2">
      <c r="A98" s="325" t="s">
        <v>87</v>
      </c>
      <c r="B98" s="325"/>
      <c r="C98" s="325"/>
      <c r="D98" s="325"/>
      <c r="E98" s="325"/>
      <c r="F98" s="325"/>
      <c r="G98" s="16">
        <v>90</v>
      </c>
      <c r="H98" s="56">
        <v>0</v>
      </c>
      <c r="I98" s="56">
        <v>0</v>
      </c>
    </row>
    <row r="99" spans="1:9" ht="12.75" customHeight="1" x14ac:dyDescent="0.2">
      <c r="A99" s="325" t="s">
        <v>88</v>
      </c>
      <c r="B99" s="325"/>
      <c r="C99" s="325"/>
      <c r="D99" s="325"/>
      <c r="E99" s="325"/>
      <c r="F99" s="325"/>
      <c r="G99" s="16">
        <v>91</v>
      </c>
      <c r="H99" s="56">
        <v>51607209</v>
      </c>
      <c r="I99" s="56">
        <v>57420166</v>
      </c>
    </row>
    <row r="100" spans="1:9" ht="12.75" customHeight="1" x14ac:dyDescent="0.2">
      <c r="A100" s="325" t="s">
        <v>89</v>
      </c>
      <c r="B100" s="325"/>
      <c r="C100" s="325"/>
      <c r="D100" s="325"/>
      <c r="E100" s="325"/>
      <c r="F100" s="325"/>
      <c r="G100" s="16">
        <v>92</v>
      </c>
      <c r="H100" s="56">
        <v>0</v>
      </c>
      <c r="I100" s="56">
        <v>0</v>
      </c>
    </row>
    <row r="101" spans="1:9" ht="12.75" customHeight="1" x14ac:dyDescent="0.2">
      <c r="A101" s="325" t="s">
        <v>90</v>
      </c>
      <c r="B101" s="325"/>
      <c r="C101" s="325"/>
      <c r="D101" s="325"/>
      <c r="E101" s="325"/>
      <c r="F101" s="325"/>
      <c r="G101" s="16">
        <v>93</v>
      </c>
      <c r="H101" s="56">
        <v>0</v>
      </c>
      <c r="I101" s="56">
        <v>0</v>
      </c>
    </row>
    <row r="102" spans="1:9" ht="12.75" customHeight="1" x14ac:dyDescent="0.2">
      <c r="A102" s="325" t="s">
        <v>91</v>
      </c>
      <c r="B102" s="325"/>
      <c r="C102" s="325"/>
      <c r="D102" s="325"/>
      <c r="E102" s="325"/>
      <c r="F102" s="325"/>
      <c r="G102" s="16">
        <v>94</v>
      </c>
      <c r="H102" s="56">
        <v>60046797</v>
      </c>
      <c r="I102" s="56">
        <v>57608410</v>
      </c>
    </row>
    <row r="103" spans="1:9" ht="12.75" customHeight="1" x14ac:dyDescent="0.2">
      <c r="A103" s="327" t="s">
        <v>92</v>
      </c>
      <c r="B103" s="327"/>
      <c r="C103" s="327"/>
      <c r="D103" s="327"/>
      <c r="E103" s="327"/>
      <c r="F103" s="327"/>
      <c r="G103" s="17">
        <v>95</v>
      </c>
      <c r="H103" s="57">
        <f>SUM(H104:H114)</f>
        <v>2546866358</v>
      </c>
      <c r="I103" s="57">
        <f>SUM(I104:I114)</f>
        <v>2867349347</v>
      </c>
    </row>
    <row r="104" spans="1:9" ht="12.75" customHeight="1" x14ac:dyDescent="0.2">
      <c r="A104" s="325" t="s">
        <v>93</v>
      </c>
      <c r="B104" s="325"/>
      <c r="C104" s="325"/>
      <c r="D104" s="325"/>
      <c r="E104" s="325"/>
      <c r="F104" s="325"/>
      <c r="G104" s="16">
        <v>96</v>
      </c>
      <c r="H104" s="56">
        <v>0</v>
      </c>
      <c r="I104" s="116">
        <v>0</v>
      </c>
    </row>
    <row r="105" spans="1:9" ht="12.75" customHeight="1" x14ac:dyDescent="0.2">
      <c r="A105" s="325" t="s">
        <v>94</v>
      </c>
      <c r="B105" s="325"/>
      <c r="C105" s="325"/>
      <c r="D105" s="325"/>
      <c r="E105" s="325"/>
      <c r="F105" s="325"/>
      <c r="G105" s="16">
        <v>97</v>
      </c>
      <c r="H105" s="56">
        <v>0</v>
      </c>
      <c r="I105" s="116">
        <v>0</v>
      </c>
    </row>
    <row r="106" spans="1:9" ht="12.75" customHeight="1" x14ac:dyDescent="0.2">
      <c r="A106" s="325" t="s">
        <v>95</v>
      </c>
      <c r="B106" s="325"/>
      <c r="C106" s="325"/>
      <c r="D106" s="325"/>
      <c r="E106" s="325"/>
      <c r="F106" s="325"/>
      <c r="G106" s="16">
        <v>98</v>
      </c>
      <c r="H106" s="56">
        <v>0</v>
      </c>
      <c r="I106" s="116">
        <v>0</v>
      </c>
    </row>
    <row r="107" spans="1:9" ht="22.15" customHeight="1" x14ac:dyDescent="0.2">
      <c r="A107" s="325" t="s">
        <v>96</v>
      </c>
      <c r="B107" s="325"/>
      <c r="C107" s="325"/>
      <c r="D107" s="325"/>
      <c r="E107" s="325"/>
      <c r="F107" s="325"/>
      <c r="G107" s="16">
        <v>99</v>
      </c>
      <c r="H107" s="56">
        <v>0</v>
      </c>
      <c r="I107" s="116">
        <v>0</v>
      </c>
    </row>
    <row r="108" spans="1:9" ht="12.75" customHeight="1" x14ac:dyDescent="0.2">
      <c r="A108" s="325" t="s">
        <v>97</v>
      </c>
      <c r="B108" s="325"/>
      <c r="C108" s="325"/>
      <c r="D108" s="325"/>
      <c r="E108" s="325"/>
      <c r="F108" s="325"/>
      <c r="G108" s="16">
        <v>100</v>
      </c>
      <c r="H108" s="56">
        <v>2652000</v>
      </c>
      <c r="I108" s="116">
        <v>0</v>
      </c>
    </row>
    <row r="109" spans="1:9" ht="12.75" customHeight="1" x14ac:dyDescent="0.2">
      <c r="A109" s="325" t="s">
        <v>98</v>
      </c>
      <c r="B109" s="325"/>
      <c r="C109" s="325"/>
      <c r="D109" s="325"/>
      <c r="E109" s="325"/>
      <c r="F109" s="325"/>
      <c r="G109" s="16">
        <v>101</v>
      </c>
      <c r="H109" s="56">
        <v>2443662677</v>
      </c>
      <c r="I109" s="116">
        <v>2770275555</v>
      </c>
    </row>
    <row r="110" spans="1:9" ht="12.75" customHeight="1" x14ac:dyDescent="0.2">
      <c r="A110" s="325" t="s">
        <v>99</v>
      </c>
      <c r="B110" s="325"/>
      <c r="C110" s="325"/>
      <c r="D110" s="325"/>
      <c r="E110" s="325"/>
      <c r="F110" s="325"/>
      <c r="G110" s="16">
        <v>102</v>
      </c>
      <c r="H110" s="56">
        <v>0</v>
      </c>
      <c r="I110" s="116">
        <v>0</v>
      </c>
    </row>
    <row r="111" spans="1:9" ht="12.75" customHeight="1" x14ac:dyDescent="0.2">
      <c r="A111" s="325" t="s">
        <v>100</v>
      </c>
      <c r="B111" s="325"/>
      <c r="C111" s="325"/>
      <c r="D111" s="325"/>
      <c r="E111" s="325"/>
      <c r="F111" s="325"/>
      <c r="G111" s="16">
        <v>103</v>
      </c>
      <c r="H111" s="56">
        <v>0</v>
      </c>
      <c r="I111" s="116">
        <v>0</v>
      </c>
    </row>
    <row r="112" spans="1:9" ht="12.75" customHeight="1" x14ac:dyDescent="0.2">
      <c r="A112" s="325" t="s">
        <v>101</v>
      </c>
      <c r="B112" s="325"/>
      <c r="C112" s="325"/>
      <c r="D112" s="325"/>
      <c r="E112" s="325"/>
      <c r="F112" s="325"/>
      <c r="G112" s="16">
        <v>104</v>
      </c>
      <c r="H112" s="56">
        <v>0</v>
      </c>
      <c r="I112" s="116">
        <v>0</v>
      </c>
    </row>
    <row r="113" spans="1:9" ht="12.75" customHeight="1" x14ac:dyDescent="0.2">
      <c r="A113" s="325" t="s">
        <v>102</v>
      </c>
      <c r="B113" s="325"/>
      <c r="C113" s="325"/>
      <c r="D113" s="325"/>
      <c r="E113" s="325"/>
      <c r="F113" s="325"/>
      <c r="G113" s="16">
        <v>105</v>
      </c>
      <c r="H113" s="56">
        <v>37505640</v>
      </c>
      <c r="I113" s="116">
        <v>38781433</v>
      </c>
    </row>
    <row r="114" spans="1:9" ht="12.75" customHeight="1" x14ac:dyDescent="0.2">
      <c r="A114" s="325" t="s">
        <v>103</v>
      </c>
      <c r="B114" s="325"/>
      <c r="C114" s="325"/>
      <c r="D114" s="325"/>
      <c r="E114" s="325"/>
      <c r="F114" s="325"/>
      <c r="G114" s="16">
        <v>106</v>
      </c>
      <c r="H114" s="116">
        <v>63046041</v>
      </c>
      <c r="I114" s="116">
        <v>58292359</v>
      </c>
    </row>
    <row r="115" spans="1:9" ht="12.75" customHeight="1" x14ac:dyDescent="0.2">
      <c r="A115" s="327" t="s">
        <v>104</v>
      </c>
      <c r="B115" s="327"/>
      <c r="C115" s="327"/>
      <c r="D115" s="327"/>
      <c r="E115" s="327"/>
      <c r="F115" s="327"/>
      <c r="G115" s="17">
        <v>107</v>
      </c>
      <c r="H115" s="57">
        <f>SUM(H116:H129)</f>
        <v>526341998</v>
      </c>
      <c r="I115" s="57">
        <f>SUM(I116:I129)</f>
        <v>934437190</v>
      </c>
    </row>
    <row r="116" spans="1:9" ht="12.75" customHeight="1" x14ac:dyDescent="0.2">
      <c r="A116" s="325" t="s">
        <v>93</v>
      </c>
      <c r="B116" s="325"/>
      <c r="C116" s="325"/>
      <c r="D116" s="325"/>
      <c r="E116" s="325"/>
      <c r="F116" s="325"/>
      <c r="G116" s="16">
        <v>108</v>
      </c>
      <c r="H116" s="56">
        <v>23725</v>
      </c>
      <c r="I116" s="56">
        <v>0</v>
      </c>
    </row>
    <row r="117" spans="1:9" ht="12.75" customHeight="1" x14ac:dyDescent="0.2">
      <c r="A117" s="325" t="s">
        <v>94</v>
      </c>
      <c r="B117" s="325"/>
      <c r="C117" s="325"/>
      <c r="D117" s="325"/>
      <c r="E117" s="325"/>
      <c r="F117" s="325"/>
      <c r="G117" s="16">
        <v>109</v>
      </c>
      <c r="H117" s="56">
        <v>0</v>
      </c>
      <c r="I117" s="56">
        <v>0</v>
      </c>
    </row>
    <row r="118" spans="1:9" ht="12.75" customHeight="1" x14ac:dyDescent="0.2">
      <c r="A118" s="325" t="s">
        <v>95</v>
      </c>
      <c r="B118" s="325"/>
      <c r="C118" s="325"/>
      <c r="D118" s="325"/>
      <c r="E118" s="325"/>
      <c r="F118" s="325"/>
      <c r="G118" s="16">
        <v>110</v>
      </c>
      <c r="H118" s="56">
        <v>0</v>
      </c>
      <c r="I118" s="56">
        <v>0</v>
      </c>
    </row>
    <row r="119" spans="1:9" ht="25.9" customHeight="1" x14ac:dyDescent="0.2">
      <c r="A119" s="325" t="s">
        <v>96</v>
      </c>
      <c r="B119" s="325"/>
      <c r="C119" s="325"/>
      <c r="D119" s="325"/>
      <c r="E119" s="325"/>
      <c r="F119" s="325"/>
      <c r="G119" s="16">
        <v>111</v>
      </c>
      <c r="H119" s="56">
        <v>0</v>
      </c>
      <c r="I119" s="56">
        <v>0</v>
      </c>
    </row>
    <row r="120" spans="1:9" ht="12.75" customHeight="1" x14ac:dyDescent="0.2">
      <c r="A120" s="325" t="s">
        <v>97</v>
      </c>
      <c r="B120" s="325"/>
      <c r="C120" s="325"/>
      <c r="D120" s="325"/>
      <c r="E120" s="325"/>
      <c r="F120" s="325"/>
      <c r="G120" s="16">
        <v>112</v>
      </c>
      <c r="H120" s="56">
        <v>2755000</v>
      </c>
      <c r="I120" s="56">
        <v>5304000</v>
      </c>
    </row>
    <row r="121" spans="1:9" ht="12.75" customHeight="1" x14ac:dyDescent="0.2">
      <c r="A121" s="325" t="s">
        <v>98</v>
      </c>
      <c r="B121" s="325"/>
      <c r="C121" s="325"/>
      <c r="D121" s="325"/>
      <c r="E121" s="325"/>
      <c r="F121" s="325"/>
      <c r="G121" s="16">
        <v>113</v>
      </c>
      <c r="H121" s="56">
        <v>285262246</v>
      </c>
      <c r="I121" s="56">
        <v>733061607</v>
      </c>
    </row>
    <row r="122" spans="1:9" ht="12.75" customHeight="1" x14ac:dyDescent="0.2">
      <c r="A122" s="325" t="s">
        <v>99</v>
      </c>
      <c r="B122" s="325"/>
      <c r="C122" s="325"/>
      <c r="D122" s="325"/>
      <c r="E122" s="325"/>
      <c r="F122" s="325"/>
      <c r="G122" s="16">
        <v>114</v>
      </c>
      <c r="H122" s="56">
        <v>38363694</v>
      </c>
      <c r="I122" s="56">
        <v>69608737</v>
      </c>
    </row>
    <row r="123" spans="1:9" ht="12.75" customHeight="1" x14ac:dyDescent="0.2">
      <c r="A123" s="325" t="s">
        <v>100</v>
      </c>
      <c r="B123" s="325"/>
      <c r="C123" s="325"/>
      <c r="D123" s="325"/>
      <c r="E123" s="325"/>
      <c r="F123" s="325"/>
      <c r="G123" s="16">
        <v>115</v>
      </c>
      <c r="H123" s="56">
        <v>145722270</v>
      </c>
      <c r="I123" s="56">
        <v>61808783</v>
      </c>
    </row>
    <row r="124" spans="1:9" x14ac:dyDescent="0.2">
      <c r="A124" s="325" t="s">
        <v>101</v>
      </c>
      <c r="B124" s="325"/>
      <c r="C124" s="325"/>
      <c r="D124" s="325"/>
      <c r="E124" s="325"/>
      <c r="F124" s="325"/>
      <c r="G124" s="16">
        <v>116</v>
      </c>
      <c r="H124" s="56">
        <v>0</v>
      </c>
      <c r="I124" s="56">
        <v>6625196</v>
      </c>
    </row>
    <row r="125" spans="1:9" x14ac:dyDescent="0.2">
      <c r="A125" s="325" t="s">
        <v>105</v>
      </c>
      <c r="B125" s="325"/>
      <c r="C125" s="325"/>
      <c r="D125" s="325"/>
      <c r="E125" s="325"/>
      <c r="F125" s="325"/>
      <c r="G125" s="16">
        <v>117</v>
      </c>
      <c r="H125" s="56">
        <v>29133042</v>
      </c>
      <c r="I125" s="56">
        <v>19186775</v>
      </c>
    </row>
    <row r="126" spans="1:9" x14ac:dyDescent="0.2">
      <c r="A126" s="325" t="s">
        <v>106</v>
      </c>
      <c r="B126" s="325"/>
      <c r="C126" s="325"/>
      <c r="D126" s="325"/>
      <c r="E126" s="325"/>
      <c r="F126" s="325"/>
      <c r="G126" s="16">
        <v>118</v>
      </c>
      <c r="H126" s="56">
        <v>12309349</v>
      </c>
      <c r="I126" s="56">
        <v>6130006</v>
      </c>
    </row>
    <row r="127" spans="1:9" x14ac:dyDescent="0.2">
      <c r="A127" s="325" t="s">
        <v>107</v>
      </c>
      <c r="B127" s="325"/>
      <c r="C127" s="325"/>
      <c r="D127" s="325"/>
      <c r="E127" s="325"/>
      <c r="F127" s="325"/>
      <c r="G127" s="16">
        <v>119</v>
      </c>
      <c r="H127" s="56">
        <v>389276</v>
      </c>
      <c r="I127" s="56">
        <v>389276</v>
      </c>
    </row>
    <row r="128" spans="1:9" x14ac:dyDescent="0.2">
      <c r="A128" s="325" t="s">
        <v>108</v>
      </c>
      <c r="B128" s="325"/>
      <c r="C128" s="325"/>
      <c r="D128" s="325"/>
      <c r="E128" s="325"/>
      <c r="F128" s="325"/>
      <c r="G128" s="16">
        <v>120</v>
      </c>
      <c r="H128" s="56">
        <v>0</v>
      </c>
      <c r="I128" s="56">
        <v>0</v>
      </c>
    </row>
    <row r="129" spans="1:9" x14ac:dyDescent="0.2">
      <c r="A129" s="325" t="s">
        <v>109</v>
      </c>
      <c r="B129" s="325"/>
      <c r="C129" s="325"/>
      <c r="D129" s="325"/>
      <c r="E129" s="325"/>
      <c r="F129" s="325"/>
      <c r="G129" s="16">
        <v>121</v>
      </c>
      <c r="H129" s="56">
        <v>12383396</v>
      </c>
      <c r="I129" s="56">
        <v>32322810</v>
      </c>
    </row>
    <row r="130" spans="1:9" ht="22.15" customHeight="1" x14ac:dyDescent="0.2">
      <c r="A130" s="326" t="s">
        <v>110</v>
      </c>
      <c r="B130" s="326"/>
      <c r="C130" s="326"/>
      <c r="D130" s="326"/>
      <c r="E130" s="326"/>
      <c r="F130" s="326"/>
      <c r="G130" s="16">
        <v>122</v>
      </c>
      <c r="H130" s="56">
        <v>77494945</v>
      </c>
      <c r="I130" s="56">
        <v>72820787</v>
      </c>
    </row>
    <row r="131" spans="1:9" x14ac:dyDescent="0.2">
      <c r="A131" s="327" t="s">
        <v>111</v>
      </c>
      <c r="B131" s="327"/>
      <c r="C131" s="327"/>
      <c r="D131" s="327"/>
      <c r="E131" s="327"/>
      <c r="F131" s="327"/>
      <c r="G131" s="17">
        <v>123</v>
      </c>
      <c r="H131" s="57">
        <f>H75+H96+H103+H115+H130</f>
        <v>6495302583</v>
      </c>
      <c r="I131" s="57">
        <f>I75+I96+I103+I115+I130</f>
        <v>6879583080</v>
      </c>
    </row>
    <row r="132" spans="1:9" x14ac:dyDescent="0.2">
      <c r="A132" s="328" t="s">
        <v>112</v>
      </c>
      <c r="B132" s="328"/>
      <c r="C132" s="328"/>
      <c r="D132" s="328"/>
      <c r="E132" s="328"/>
      <c r="F132" s="328"/>
      <c r="G132" s="19">
        <v>124</v>
      </c>
      <c r="H132" s="58">
        <v>54355927</v>
      </c>
      <c r="I132" s="58">
        <v>54261380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H15">
    <cfRule type="cellIs" dxfId="95" priority="64" stopIfTrue="1" operator="notEqual">
      <formula>ROUND(H12,0)</formula>
    </cfRule>
    <cfRule type="cellIs" dxfId="94" priority="65" stopIfTrue="1" operator="lessThan">
      <formula>0</formula>
    </cfRule>
  </conditionalFormatting>
  <conditionalFormatting sqref="H18:H26">
    <cfRule type="cellIs" dxfId="93" priority="62" stopIfTrue="1" operator="notEqual">
      <formula>ROUND(H18,0)</formula>
    </cfRule>
    <cfRule type="cellIs" dxfId="92" priority="63" stopIfTrue="1" operator="lessThan">
      <formula>0</formula>
    </cfRule>
  </conditionalFormatting>
  <conditionalFormatting sqref="H29:H33 H35:H37">
    <cfRule type="cellIs" dxfId="91" priority="60" stopIfTrue="1" operator="notEqual">
      <formula>ROUND(H29,0)</formula>
    </cfRule>
    <cfRule type="cellIs" dxfId="90" priority="61" stopIfTrue="1" operator="lessThan">
      <formula>0</formula>
    </cfRule>
  </conditionalFormatting>
  <conditionalFormatting sqref="H42:H43">
    <cfRule type="cellIs" dxfId="89" priority="58" stopIfTrue="1" operator="notEqual">
      <formula>ROUND(H42,0)</formula>
    </cfRule>
    <cfRule type="cellIs" dxfId="88" priority="59" stopIfTrue="1" operator="lessThan">
      <formula>0</formula>
    </cfRule>
  </conditionalFormatting>
  <conditionalFormatting sqref="H47:H48">
    <cfRule type="cellIs" dxfId="87" priority="56" stopIfTrue="1" operator="notEqual">
      <formula>ROUND(H47,0)</formula>
    </cfRule>
    <cfRule type="cellIs" dxfId="86" priority="57" stopIfTrue="1" operator="lessThan">
      <formula>0</formula>
    </cfRule>
  </conditionalFormatting>
  <conditionalFormatting sqref="H55:H59">
    <cfRule type="cellIs" dxfId="85" priority="54" stopIfTrue="1" operator="notEqual">
      <formula>ROUND(H55,0)</formula>
    </cfRule>
    <cfRule type="cellIs" dxfId="84" priority="55" stopIfTrue="1" operator="lessThan">
      <formula>0</formula>
    </cfRule>
  </conditionalFormatting>
  <conditionalFormatting sqref="H63">
    <cfRule type="cellIs" dxfId="83" priority="52" stopIfTrue="1" operator="notEqual">
      <formula>ROUND(H63,0)</formula>
    </cfRule>
    <cfRule type="cellIs" dxfId="82" priority="53" stopIfTrue="1" operator="lessThan">
      <formula>0</formula>
    </cfRule>
  </conditionalFormatting>
  <conditionalFormatting sqref="H64:H71">
    <cfRule type="cellIs" dxfId="81" priority="50" stopIfTrue="1" operator="notEqual">
      <formula>ROUND(H64,0)</formula>
    </cfRule>
    <cfRule type="cellIs" dxfId="80" priority="51" stopIfTrue="1" operator="lessThan">
      <formula>0</formula>
    </cfRule>
  </conditionalFormatting>
  <conditionalFormatting sqref="H73">
    <cfRule type="cellIs" dxfId="79" priority="48" stopIfTrue="1" operator="notEqual">
      <formula>ROUND(H73,0)</formula>
    </cfRule>
    <cfRule type="cellIs" dxfId="78" priority="49" stopIfTrue="1" operator="lessThan">
      <formula>0</formula>
    </cfRule>
  </conditionalFormatting>
  <conditionalFormatting sqref="H77">
    <cfRule type="cellIs" dxfId="77" priority="47" stopIfTrue="1" operator="notEqual">
      <formula>ROUND(H77,0)</formula>
    </cfRule>
  </conditionalFormatting>
  <conditionalFormatting sqref="H76">
    <cfRule type="cellIs" dxfId="76" priority="45" stopIfTrue="1" operator="notEqual">
      <formula>ROUND(H76,0)</formula>
    </cfRule>
    <cfRule type="cellIs" dxfId="75" priority="46" stopIfTrue="1" operator="lessThan">
      <formula>0</formula>
    </cfRule>
  </conditionalFormatting>
  <conditionalFormatting sqref="H79:H84">
    <cfRule type="cellIs" dxfId="74" priority="44" stopIfTrue="1" operator="notEqual">
      <formula>ROUND(H79,0)</formula>
    </cfRule>
  </conditionalFormatting>
  <conditionalFormatting sqref="H86">
    <cfRule type="cellIs" dxfId="73" priority="43" stopIfTrue="1" operator="notEqual">
      <formula>ROUND(H86,0)</formula>
    </cfRule>
  </conditionalFormatting>
  <conditionalFormatting sqref="H90">
    <cfRule type="cellIs" dxfId="72" priority="41" stopIfTrue="1" operator="notEqual">
      <formula>ROUND(H90,0)</formula>
    </cfRule>
    <cfRule type="cellIs" dxfId="71" priority="42" stopIfTrue="1" operator="lessThan">
      <formula>0</formula>
    </cfRule>
  </conditionalFormatting>
  <conditionalFormatting sqref="H93">
    <cfRule type="cellIs" dxfId="70" priority="39" stopIfTrue="1" operator="notEqual">
      <formula>ROUND(H93,0)</formula>
    </cfRule>
    <cfRule type="cellIs" dxfId="69" priority="40" stopIfTrue="1" operator="lessThan">
      <formula>0</formula>
    </cfRule>
  </conditionalFormatting>
  <conditionalFormatting sqref="H97:H99">
    <cfRule type="cellIs" dxfId="68" priority="37" stopIfTrue="1" operator="notEqual">
      <formula>ROUND(H97,0)</formula>
    </cfRule>
    <cfRule type="cellIs" dxfId="67" priority="38" stopIfTrue="1" operator="lessThan">
      <formula>0</formula>
    </cfRule>
  </conditionalFormatting>
  <conditionalFormatting sqref="H109:H114">
    <cfRule type="cellIs" dxfId="66" priority="35" stopIfTrue="1" operator="notEqual">
      <formula>ROUND(H109,0)</formula>
    </cfRule>
    <cfRule type="cellIs" dxfId="65" priority="36" stopIfTrue="1" operator="lessThan">
      <formula>0</formula>
    </cfRule>
  </conditionalFormatting>
  <conditionalFormatting sqref="H116:H129">
    <cfRule type="cellIs" dxfId="64" priority="33" stopIfTrue="1" operator="notEqual">
      <formula>ROUND(H116,0)</formula>
    </cfRule>
    <cfRule type="cellIs" dxfId="63" priority="34" stopIfTrue="1" operator="lessThan">
      <formula>0</formula>
    </cfRule>
  </conditionalFormatting>
  <conditionalFormatting sqref="H130">
    <cfRule type="cellIs" dxfId="62" priority="31" stopIfTrue="1" operator="notEqual">
      <formula>ROUND(H130,0)</formula>
    </cfRule>
    <cfRule type="cellIs" dxfId="61" priority="32" stopIfTrue="1" operator="lessThan">
      <formula>0</formula>
    </cfRule>
  </conditionalFormatting>
  <conditionalFormatting sqref="H132">
    <cfRule type="cellIs" dxfId="60" priority="29" stopIfTrue="1" operator="notEqual">
      <formula>ROUND(H132,0)</formula>
    </cfRule>
    <cfRule type="cellIs" dxfId="59" priority="30" stopIfTrue="1" operator="lessThan">
      <formula>0</formula>
    </cfRule>
  </conditionalFormatting>
  <conditionalFormatting sqref="I116:I130">
    <cfRule type="cellIs" dxfId="58" priority="27" stopIfTrue="1" operator="notEqual">
      <formula>ROUND(I116,0)</formula>
    </cfRule>
    <cfRule type="cellIs" dxfId="57" priority="28" stopIfTrue="1" operator="lessThan">
      <formula>0</formula>
    </cfRule>
  </conditionalFormatting>
  <conditionalFormatting sqref="I104:I114">
    <cfRule type="cellIs" dxfId="56" priority="25" stopIfTrue="1" operator="notEqual">
      <formula>ROUND(I104,0)</formula>
    </cfRule>
    <cfRule type="cellIs" dxfId="55" priority="26" stopIfTrue="1" operator="lessThan">
      <formula>0</formula>
    </cfRule>
  </conditionalFormatting>
  <conditionalFormatting sqref="I97:I102">
    <cfRule type="cellIs" dxfId="54" priority="23" stopIfTrue="1" operator="notEqual">
      <formula>ROUND(I97,0)</formula>
    </cfRule>
    <cfRule type="cellIs" dxfId="53" priority="24" stopIfTrue="1" operator="lessThan">
      <formula>0</formula>
    </cfRule>
  </conditionalFormatting>
  <conditionalFormatting sqref="I93:I95">
    <cfRule type="cellIs" dxfId="52" priority="21" stopIfTrue="1" operator="notEqual">
      <formula>ROUND(I93,0)</formula>
    </cfRule>
    <cfRule type="cellIs" dxfId="51" priority="22" stopIfTrue="1" operator="lessThan">
      <formula>0</formula>
    </cfRule>
  </conditionalFormatting>
  <conditionalFormatting sqref="I90:I91">
    <cfRule type="cellIs" dxfId="50" priority="19" stopIfTrue="1" operator="notEqual">
      <formula>ROUND(I90,0)</formula>
    </cfRule>
    <cfRule type="cellIs" dxfId="49" priority="20" stopIfTrue="1" operator="lessThan">
      <formula>0</formula>
    </cfRule>
  </conditionalFormatting>
  <conditionalFormatting sqref="I86:I88">
    <cfRule type="cellIs" dxfId="48" priority="18" stopIfTrue="1" operator="notEqual">
      <formula>ROUND(I86,0)</formula>
    </cfRule>
  </conditionalFormatting>
  <conditionalFormatting sqref="I79:I84">
    <cfRule type="cellIs" dxfId="47" priority="17" stopIfTrue="1" operator="notEqual">
      <formula>ROUND(I79,0)</formula>
    </cfRule>
  </conditionalFormatting>
  <conditionalFormatting sqref="I76:I77">
    <cfRule type="cellIs" dxfId="46" priority="15" stopIfTrue="1" operator="notEqual">
      <formula>ROUND(I76,0)</formula>
    </cfRule>
    <cfRule type="cellIs" dxfId="45" priority="16" stopIfTrue="1" operator="lessThan">
      <formula>0</formula>
    </cfRule>
  </conditionalFormatting>
  <conditionalFormatting sqref="I61:I71">
    <cfRule type="cellIs" dxfId="44" priority="13" stopIfTrue="1" operator="notEqual">
      <formula>ROUND(I61,0)</formula>
    </cfRule>
    <cfRule type="cellIs" dxfId="43" priority="14" stopIfTrue="1" operator="lessThan">
      <formula>0</formula>
    </cfRule>
  </conditionalFormatting>
  <conditionalFormatting sqref="I28:I37">
    <cfRule type="cellIs" dxfId="42" priority="9" stopIfTrue="1" operator="notEqual">
      <formula>ROUND(I28,0)</formula>
    </cfRule>
    <cfRule type="cellIs" dxfId="41" priority="10" stopIfTrue="1" operator="lessThan">
      <formula>0</formula>
    </cfRule>
  </conditionalFormatting>
  <conditionalFormatting sqref="I18:I26">
    <cfRule type="cellIs" dxfId="40" priority="7" stopIfTrue="1" operator="notEqual">
      <formula>ROUND(I18,0)</formula>
    </cfRule>
    <cfRule type="cellIs" dxfId="39" priority="8" stopIfTrue="1" operator="lessThan">
      <formula>0</formula>
    </cfRule>
  </conditionalFormatting>
  <conditionalFormatting sqref="I11:I16">
    <cfRule type="cellIs" dxfId="38" priority="5" stopIfTrue="1" operator="notEqual">
      <formula>ROUND(I11,0)</formula>
    </cfRule>
    <cfRule type="cellIs" dxfId="37" priority="6" stopIfTrue="1" operator="lessThan">
      <formula>0</formula>
    </cfRule>
  </conditionalFormatting>
  <conditionalFormatting sqref="I46:I52">
    <cfRule type="cellIs" dxfId="36" priority="3" stopIfTrue="1" operator="notEqual">
      <formula>ROUND(I46,0)</formula>
    </cfRule>
    <cfRule type="cellIs" dxfId="35" priority="4" stopIfTrue="1" operator="lessThan">
      <formula>0</formula>
    </cfRule>
  </conditionalFormatting>
  <conditionalFormatting sqref="I54:I59">
    <cfRule type="cellIs" dxfId="34" priority="1" stopIfTrue="1" operator="notEqual">
      <formula>ROUND(I54,0)</formula>
    </cfRule>
    <cfRule type="cellIs" dxfId="3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31" zoomScaleNormal="100" zoomScaleSheetLayoutView="110" workbookViewId="0">
      <selection activeCell="J48" sqref="J48"/>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93" t="s">
        <v>114</v>
      </c>
      <c r="B1" s="349"/>
      <c r="C1" s="349"/>
      <c r="D1" s="349"/>
      <c r="E1" s="349"/>
      <c r="F1" s="349"/>
      <c r="G1" s="349"/>
      <c r="H1" s="349"/>
      <c r="I1" s="349"/>
    </row>
    <row r="2" spans="1:9" x14ac:dyDescent="0.2">
      <c r="A2" s="392" t="s">
        <v>444</v>
      </c>
      <c r="B2" s="351"/>
      <c r="C2" s="351"/>
      <c r="D2" s="351"/>
      <c r="E2" s="351"/>
      <c r="F2" s="351"/>
      <c r="G2" s="351"/>
      <c r="H2" s="351"/>
      <c r="I2" s="351"/>
    </row>
    <row r="3" spans="1:9" x14ac:dyDescent="0.2">
      <c r="A3" s="371" t="s">
        <v>361</v>
      </c>
      <c r="B3" s="372"/>
      <c r="C3" s="372"/>
      <c r="D3" s="372"/>
      <c r="E3" s="372"/>
      <c r="F3" s="372"/>
      <c r="G3" s="372"/>
      <c r="H3" s="372"/>
      <c r="I3" s="372"/>
    </row>
    <row r="4" spans="1:9" x14ac:dyDescent="0.2">
      <c r="A4" s="391" t="s">
        <v>646</v>
      </c>
      <c r="B4" s="358"/>
      <c r="C4" s="358"/>
      <c r="D4" s="358"/>
      <c r="E4" s="358"/>
      <c r="F4" s="358"/>
      <c r="G4" s="358"/>
      <c r="H4" s="358"/>
      <c r="I4" s="359"/>
    </row>
    <row r="5" spans="1:9" ht="24" thickBot="1" x14ac:dyDescent="0.25">
      <c r="A5" s="389" t="s">
        <v>2</v>
      </c>
      <c r="B5" s="364"/>
      <c r="C5" s="364"/>
      <c r="D5" s="364"/>
      <c r="E5" s="364"/>
      <c r="F5" s="365"/>
      <c r="G5" s="12" t="s">
        <v>115</v>
      </c>
      <c r="H5" s="45" t="s">
        <v>377</v>
      </c>
      <c r="I5" s="45" t="s">
        <v>353</v>
      </c>
    </row>
    <row r="6" spans="1:9" x14ac:dyDescent="0.2">
      <c r="A6" s="390">
        <v>1</v>
      </c>
      <c r="B6" s="361"/>
      <c r="C6" s="361"/>
      <c r="D6" s="361"/>
      <c r="E6" s="361"/>
      <c r="F6" s="362"/>
      <c r="G6" s="14">
        <v>2</v>
      </c>
      <c r="H6" s="20">
        <v>3</v>
      </c>
      <c r="I6" s="20">
        <v>4</v>
      </c>
    </row>
    <row r="7" spans="1:9" x14ac:dyDescent="0.2">
      <c r="A7" s="387" t="s">
        <v>128</v>
      </c>
      <c r="B7" s="387"/>
      <c r="C7" s="387"/>
      <c r="D7" s="387"/>
      <c r="E7" s="387"/>
      <c r="F7" s="387"/>
      <c r="G7" s="24">
        <v>125</v>
      </c>
      <c r="H7" s="61">
        <f>SUM(H8:H12)</f>
        <v>2207678790</v>
      </c>
      <c r="I7" s="61">
        <f>SUM(I8:I12)</f>
        <v>675610635</v>
      </c>
    </row>
    <row r="8" spans="1:9" x14ac:dyDescent="0.2">
      <c r="A8" s="325" t="s">
        <v>129</v>
      </c>
      <c r="B8" s="325"/>
      <c r="C8" s="325"/>
      <c r="D8" s="325"/>
      <c r="E8" s="325"/>
      <c r="F8" s="325"/>
      <c r="G8" s="16">
        <v>126</v>
      </c>
      <c r="H8" s="56">
        <v>0</v>
      </c>
      <c r="I8" s="56">
        <v>0</v>
      </c>
    </row>
    <row r="9" spans="1:9" x14ac:dyDescent="0.2">
      <c r="A9" s="325" t="s">
        <v>130</v>
      </c>
      <c r="B9" s="325"/>
      <c r="C9" s="325"/>
      <c r="D9" s="325"/>
      <c r="E9" s="325"/>
      <c r="F9" s="325"/>
      <c r="G9" s="16">
        <v>127</v>
      </c>
      <c r="H9" s="56">
        <v>2139319744</v>
      </c>
      <c r="I9" s="56">
        <v>642478457</v>
      </c>
    </row>
    <row r="10" spans="1:9" x14ac:dyDescent="0.2">
      <c r="A10" s="325" t="s">
        <v>131</v>
      </c>
      <c r="B10" s="325"/>
      <c r="C10" s="325"/>
      <c r="D10" s="325"/>
      <c r="E10" s="325"/>
      <c r="F10" s="325"/>
      <c r="G10" s="16">
        <v>128</v>
      </c>
      <c r="H10" s="56">
        <v>510082</v>
      </c>
      <c r="I10" s="56">
        <v>460699</v>
      </c>
    </row>
    <row r="11" spans="1:9" x14ac:dyDescent="0.2">
      <c r="A11" s="325" t="s">
        <v>132</v>
      </c>
      <c r="B11" s="325"/>
      <c r="C11" s="325"/>
      <c r="D11" s="325"/>
      <c r="E11" s="325"/>
      <c r="F11" s="325"/>
      <c r="G11" s="16">
        <v>129</v>
      </c>
      <c r="H11" s="56">
        <v>0</v>
      </c>
      <c r="I11" s="56">
        <v>0</v>
      </c>
    </row>
    <row r="12" spans="1:9" x14ac:dyDescent="0.2">
      <c r="A12" s="325" t="s">
        <v>133</v>
      </c>
      <c r="B12" s="325"/>
      <c r="C12" s="325"/>
      <c r="D12" s="325"/>
      <c r="E12" s="325"/>
      <c r="F12" s="325"/>
      <c r="G12" s="16">
        <v>130</v>
      </c>
      <c r="H12" s="56">
        <v>67848964</v>
      </c>
      <c r="I12" s="56">
        <v>32671479</v>
      </c>
    </row>
    <row r="13" spans="1:9" x14ac:dyDescent="0.2">
      <c r="A13" s="327" t="s">
        <v>134</v>
      </c>
      <c r="B13" s="327"/>
      <c r="C13" s="327"/>
      <c r="D13" s="327"/>
      <c r="E13" s="327"/>
      <c r="F13" s="327"/>
      <c r="G13" s="17">
        <v>131</v>
      </c>
      <c r="H13" s="57">
        <f>H14+H15+H19+H23+H24+H25+H28+H35</f>
        <v>1913825576</v>
      </c>
      <c r="I13" s="57">
        <f>I14+I15+I19+I23+I24+I25+I28+I35</f>
        <v>1070375000</v>
      </c>
    </row>
    <row r="14" spans="1:9" x14ac:dyDescent="0.2">
      <c r="A14" s="325" t="s">
        <v>116</v>
      </c>
      <c r="B14" s="325"/>
      <c r="C14" s="325"/>
      <c r="D14" s="325"/>
      <c r="E14" s="325"/>
      <c r="F14" s="325"/>
      <c r="G14" s="16">
        <v>132</v>
      </c>
      <c r="H14" s="56">
        <v>0</v>
      </c>
      <c r="I14" s="56">
        <v>0</v>
      </c>
    </row>
    <row r="15" spans="1:9" x14ac:dyDescent="0.2">
      <c r="A15" s="386" t="s">
        <v>135</v>
      </c>
      <c r="B15" s="386"/>
      <c r="C15" s="386"/>
      <c r="D15" s="386"/>
      <c r="E15" s="386"/>
      <c r="F15" s="386"/>
      <c r="G15" s="17">
        <v>133</v>
      </c>
      <c r="H15" s="57">
        <f>SUM(H16:H18)</f>
        <v>609249061</v>
      </c>
      <c r="I15" s="57">
        <f>SUM(I16:I18)</f>
        <v>254642998</v>
      </c>
    </row>
    <row r="16" spans="1:9" x14ac:dyDescent="0.2">
      <c r="A16" s="385" t="s">
        <v>136</v>
      </c>
      <c r="B16" s="385"/>
      <c r="C16" s="385"/>
      <c r="D16" s="385"/>
      <c r="E16" s="385"/>
      <c r="F16" s="385"/>
      <c r="G16" s="16">
        <v>134</v>
      </c>
      <c r="H16" s="56">
        <v>364623025</v>
      </c>
      <c r="I16" s="56">
        <v>136855464</v>
      </c>
    </row>
    <row r="17" spans="1:9" x14ac:dyDescent="0.2">
      <c r="A17" s="385" t="s">
        <v>137</v>
      </c>
      <c r="B17" s="385"/>
      <c r="C17" s="385"/>
      <c r="D17" s="385"/>
      <c r="E17" s="385"/>
      <c r="F17" s="385"/>
      <c r="G17" s="16">
        <v>135</v>
      </c>
      <c r="H17" s="56">
        <v>4812122</v>
      </c>
      <c r="I17" s="56">
        <v>4306456</v>
      </c>
    </row>
    <row r="18" spans="1:9" x14ac:dyDescent="0.2">
      <c r="A18" s="385" t="s">
        <v>138</v>
      </c>
      <c r="B18" s="385"/>
      <c r="C18" s="385"/>
      <c r="D18" s="385"/>
      <c r="E18" s="385"/>
      <c r="F18" s="385"/>
      <c r="G18" s="16">
        <v>136</v>
      </c>
      <c r="H18" s="56">
        <v>239813914</v>
      </c>
      <c r="I18" s="56">
        <v>113481078</v>
      </c>
    </row>
    <row r="19" spans="1:9" x14ac:dyDescent="0.2">
      <c r="A19" s="386" t="s">
        <v>139</v>
      </c>
      <c r="B19" s="386"/>
      <c r="C19" s="386"/>
      <c r="D19" s="386"/>
      <c r="E19" s="386"/>
      <c r="F19" s="386"/>
      <c r="G19" s="17">
        <v>137</v>
      </c>
      <c r="H19" s="57">
        <f>SUM(H20:H22)</f>
        <v>583409043</v>
      </c>
      <c r="I19" s="57">
        <f>SUM(I20:I22)</f>
        <v>189951093</v>
      </c>
    </row>
    <row r="20" spans="1:9" x14ac:dyDescent="0.2">
      <c r="A20" s="385" t="s">
        <v>117</v>
      </c>
      <c r="B20" s="385"/>
      <c r="C20" s="385"/>
      <c r="D20" s="385"/>
      <c r="E20" s="385"/>
      <c r="F20" s="385"/>
      <c r="G20" s="16">
        <v>138</v>
      </c>
      <c r="H20" s="56">
        <v>363407404</v>
      </c>
      <c r="I20" s="56">
        <v>122043480</v>
      </c>
    </row>
    <row r="21" spans="1:9" x14ac:dyDescent="0.2">
      <c r="A21" s="385" t="s">
        <v>118</v>
      </c>
      <c r="B21" s="385"/>
      <c r="C21" s="385"/>
      <c r="D21" s="385"/>
      <c r="E21" s="385"/>
      <c r="F21" s="385"/>
      <c r="G21" s="16">
        <v>139</v>
      </c>
      <c r="H21" s="56">
        <v>144444646</v>
      </c>
      <c r="I21" s="56">
        <v>46270696</v>
      </c>
    </row>
    <row r="22" spans="1:9" x14ac:dyDescent="0.2">
      <c r="A22" s="385" t="s">
        <v>119</v>
      </c>
      <c r="B22" s="385"/>
      <c r="C22" s="385"/>
      <c r="D22" s="385"/>
      <c r="E22" s="385"/>
      <c r="F22" s="385"/>
      <c r="G22" s="16">
        <v>140</v>
      </c>
      <c r="H22" s="56">
        <v>75556993</v>
      </c>
      <c r="I22" s="56">
        <v>21636917</v>
      </c>
    </row>
    <row r="23" spans="1:9" x14ac:dyDescent="0.2">
      <c r="A23" s="325" t="s">
        <v>120</v>
      </c>
      <c r="B23" s="325"/>
      <c r="C23" s="325"/>
      <c r="D23" s="325"/>
      <c r="E23" s="325"/>
      <c r="F23" s="325"/>
      <c r="G23" s="16">
        <v>141</v>
      </c>
      <c r="H23" s="56">
        <v>474514405</v>
      </c>
      <c r="I23" s="56">
        <v>496444044</v>
      </c>
    </row>
    <row r="24" spans="1:9" x14ac:dyDescent="0.2">
      <c r="A24" s="325" t="s">
        <v>121</v>
      </c>
      <c r="B24" s="325"/>
      <c r="C24" s="325"/>
      <c r="D24" s="325"/>
      <c r="E24" s="325"/>
      <c r="F24" s="325"/>
      <c r="G24" s="16">
        <v>142</v>
      </c>
      <c r="H24" s="56">
        <v>197392249</v>
      </c>
      <c r="I24" s="56">
        <v>89097655</v>
      </c>
    </row>
    <row r="25" spans="1:9" x14ac:dyDescent="0.2">
      <c r="A25" s="386" t="s">
        <v>140</v>
      </c>
      <c r="B25" s="386"/>
      <c r="C25" s="386"/>
      <c r="D25" s="386"/>
      <c r="E25" s="386"/>
      <c r="F25" s="386"/>
      <c r="G25" s="17">
        <v>143</v>
      </c>
      <c r="H25" s="57">
        <f>H26+H27</f>
        <v>587773</v>
      </c>
      <c r="I25" s="57">
        <f>I26+I27</f>
        <v>1509899</v>
      </c>
    </row>
    <row r="26" spans="1:9" x14ac:dyDescent="0.2">
      <c r="A26" s="385" t="s">
        <v>141</v>
      </c>
      <c r="B26" s="385"/>
      <c r="C26" s="385"/>
      <c r="D26" s="385"/>
      <c r="E26" s="385"/>
      <c r="F26" s="385"/>
      <c r="G26" s="16">
        <v>144</v>
      </c>
      <c r="H26" s="56">
        <v>0</v>
      </c>
      <c r="I26" s="56">
        <v>0</v>
      </c>
    </row>
    <row r="27" spans="1:9" x14ac:dyDescent="0.2">
      <c r="A27" s="385" t="s">
        <v>142</v>
      </c>
      <c r="B27" s="385"/>
      <c r="C27" s="385"/>
      <c r="D27" s="385"/>
      <c r="E27" s="385"/>
      <c r="F27" s="385"/>
      <c r="G27" s="16">
        <v>145</v>
      </c>
      <c r="H27" s="56">
        <v>587773</v>
      </c>
      <c r="I27" s="56">
        <v>1509899</v>
      </c>
    </row>
    <row r="28" spans="1:9" x14ac:dyDescent="0.2">
      <c r="A28" s="386" t="s">
        <v>143</v>
      </c>
      <c r="B28" s="386"/>
      <c r="C28" s="386"/>
      <c r="D28" s="386"/>
      <c r="E28" s="386"/>
      <c r="F28" s="386"/>
      <c r="G28" s="17">
        <v>146</v>
      </c>
      <c r="H28" s="57">
        <f>SUM(H29:H34)</f>
        <v>8827807</v>
      </c>
      <c r="I28" s="57">
        <f>SUM(I29:I34)</f>
        <v>28714012</v>
      </c>
    </row>
    <row r="29" spans="1:9" x14ac:dyDescent="0.2">
      <c r="A29" s="385" t="s">
        <v>144</v>
      </c>
      <c r="B29" s="385"/>
      <c r="C29" s="385"/>
      <c r="D29" s="385"/>
      <c r="E29" s="385"/>
      <c r="F29" s="385"/>
      <c r="G29" s="16">
        <v>147</v>
      </c>
      <c r="H29" s="56">
        <v>4890058</v>
      </c>
      <c r="I29" s="56">
        <v>19091188</v>
      </c>
    </row>
    <row r="30" spans="1:9" x14ac:dyDescent="0.2">
      <c r="A30" s="385" t="s">
        <v>145</v>
      </c>
      <c r="B30" s="385"/>
      <c r="C30" s="385"/>
      <c r="D30" s="385"/>
      <c r="E30" s="385"/>
      <c r="F30" s="385"/>
      <c r="G30" s="16">
        <v>148</v>
      </c>
      <c r="H30" s="56">
        <v>0</v>
      </c>
      <c r="I30" s="56">
        <v>0</v>
      </c>
    </row>
    <row r="31" spans="1:9" x14ac:dyDescent="0.2">
      <c r="A31" s="385" t="s">
        <v>146</v>
      </c>
      <c r="B31" s="385"/>
      <c r="C31" s="385"/>
      <c r="D31" s="385"/>
      <c r="E31" s="385"/>
      <c r="F31" s="385"/>
      <c r="G31" s="16">
        <v>149</v>
      </c>
      <c r="H31" s="56">
        <v>3937749</v>
      </c>
      <c r="I31" s="56">
        <v>9622824</v>
      </c>
    </row>
    <row r="32" spans="1:9" x14ac:dyDescent="0.2">
      <c r="A32" s="385" t="s">
        <v>147</v>
      </c>
      <c r="B32" s="385"/>
      <c r="C32" s="385"/>
      <c r="D32" s="385"/>
      <c r="E32" s="385"/>
      <c r="F32" s="385"/>
      <c r="G32" s="16">
        <v>150</v>
      </c>
      <c r="H32" s="56">
        <v>0</v>
      </c>
      <c r="I32" s="56">
        <v>0</v>
      </c>
    </row>
    <row r="33" spans="1:9" x14ac:dyDescent="0.2">
      <c r="A33" s="385" t="s">
        <v>148</v>
      </c>
      <c r="B33" s="385"/>
      <c r="C33" s="385"/>
      <c r="D33" s="385"/>
      <c r="E33" s="385"/>
      <c r="F33" s="385"/>
      <c r="G33" s="16">
        <v>151</v>
      </c>
      <c r="H33" s="56">
        <v>0</v>
      </c>
      <c r="I33" s="56">
        <v>0</v>
      </c>
    </row>
    <row r="34" spans="1:9" x14ac:dyDescent="0.2">
      <c r="A34" s="385" t="s">
        <v>149</v>
      </c>
      <c r="B34" s="385"/>
      <c r="C34" s="385"/>
      <c r="D34" s="385"/>
      <c r="E34" s="385"/>
      <c r="F34" s="385"/>
      <c r="G34" s="16">
        <v>152</v>
      </c>
      <c r="H34" s="56">
        <v>0</v>
      </c>
      <c r="I34" s="56">
        <v>0</v>
      </c>
    </row>
    <row r="35" spans="1:9" x14ac:dyDescent="0.2">
      <c r="A35" s="325" t="s">
        <v>122</v>
      </c>
      <c r="B35" s="325"/>
      <c r="C35" s="325"/>
      <c r="D35" s="325"/>
      <c r="E35" s="325"/>
      <c r="F35" s="325"/>
      <c r="G35" s="16">
        <v>153</v>
      </c>
      <c r="H35" s="56">
        <v>39845238</v>
      </c>
      <c r="I35" s="56">
        <v>10015299</v>
      </c>
    </row>
    <row r="36" spans="1:9" x14ac:dyDescent="0.2">
      <c r="A36" s="327" t="s">
        <v>150</v>
      </c>
      <c r="B36" s="327"/>
      <c r="C36" s="327"/>
      <c r="D36" s="327"/>
      <c r="E36" s="327"/>
      <c r="F36" s="327"/>
      <c r="G36" s="17">
        <v>154</v>
      </c>
      <c r="H36" s="57">
        <f>SUM(H37:H46)</f>
        <v>10673119</v>
      </c>
      <c r="I36" s="57">
        <f>SUM(I37:I46)</f>
        <v>21291138</v>
      </c>
    </row>
    <row r="37" spans="1:9" x14ac:dyDescent="0.2">
      <c r="A37" s="325" t="s">
        <v>151</v>
      </c>
      <c r="B37" s="325"/>
      <c r="C37" s="325"/>
      <c r="D37" s="325"/>
      <c r="E37" s="325"/>
      <c r="F37" s="325"/>
      <c r="G37" s="16">
        <v>155</v>
      </c>
      <c r="H37" s="56">
        <v>0</v>
      </c>
      <c r="I37" s="56">
        <v>0</v>
      </c>
    </row>
    <row r="38" spans="1:9" ht="25.15" customHeight="1" x14ac:dyDescent="0.2">
      <c r="A38" s="325" t="s">
        <v>152</v>
      </c>
      <c r="B38" s="325"/>
      <c r="C38" s="325"/>
      <c r="D38" s="325"/>
      <c r="E38" s="325"/>
      <c r="F38" s="325"/>
      <c r="G38" s="16">
        <v>156</v>
      </c>
      <c r="H38" s="56">
        <v>0</v>
      </c>
      <c r="I38" s="56">
        <v>0</v>
      </c>
    </row>
    <row r="39" spans="1:9" ht="28.15" customHeight="1" x14ac:dyDescent="0.2">
      <c r="A39" s="325" t="s">
        <v>153</v>
      </c>
      <c r="B39" s="325"/>
      <c r="C39" s="325"/>
      <c r="D39" s="325"/>
      <c r="E39" s="325"/>
      <c r="F39" s="325"/>
      <c r="G39" s="16">
        <v>157</v>
      </c>
      <c r="H39" s="56">
        <v>0</v>
      </c>
      <c r="I39" s="56">
        <v>0</v>
      </c>
    </row>
    <row r="40" spans="1:9" ht="28.15" customHeight="1" x14ac:dyDescent="0.2">
      <c r="A40" s="325" t="s">
        <v>154</v>
      </c>
      <c r="B40" s="325"/>
      <c r="C40" s="325"/>
      <c r="D40" s="325"/>
      <c r="E40" s="325"/>
      <c r="F40" s="325"/>
      <c r="G40" s="16">
        <v>158</v>
      </c>
      <c r="H40" s="56">
        <v>0</v>
      </c>
      <c r="I40" s="56">
        <v>0</v>
      </c>
    </row>
    <row r="41" spans="1:9" ht="22.9" customHeight="1" x14ac:dyDescent="0.2">
      <c r="A41" s="325" t="s">
        <v>155</v>
      </c>
      <c r="B41" s="325"/>
      <c r="C41" s="325"/>
      <c r="D41" s="325"/>
      <c r="E41" s="325"/>
      <c r="F41" s="325"/>
      <c r="G41" s="16">
        <v>159</v>
      </c>
      <c r="H41" s="56">
        <v>0</v>
      </c>
      <c r="I41" s="56">
        <v>0</v>
      </c>
    </row>
    <row r="42" spans="1:9" x14ac:dyDescent="0.2">
      <c r="A42" s="325" t="s">
        <v>156</v>
      </c>
      <c r="B42" s="325"/>
      <c r="C42" s="325"/>
      <c r="D42" s="325"/>
      <c r="E42" s="325"/>
      <c r="F42" s="325"/>
      <c r="G42" s="16">
        <v>160</v>
      </c>
      <c r="H42" s="56">
        <v>0</v>
      </c>
      <c r="I42" s="56">
        <v>0</v>
      </c>
    </row>
    <row r="43" spans="1:9" x14ac:dyDescent="0.2">
      <c r="A43" s="325" t="s">
        <v>157</v>
      </c>
      <c r="B43" s="325"/>
      <c r="C43" s="325"/>
      <c r="D43" s="325"/>
      <c r="E43" s="325"/>
      <c r="F43" s="325"/>
      <c r="G43" s="16">
        <v>161</v>
      </c>
      <c r="H43" s="56">
        <v>654052</v>
      </c>
      <c r="I43" s="56">
        <v>674539</v>
      </c>
    </row>
    <row r="44" spans="1:9" x14ac:dyDescent="0.2">
      <c r="A44" s="325" t="s">
        <v>158</v>
      </c>
      <c r="B44" s="325"/>
      <c r="C44" s="325"/>
      <c r="D44" s="325"/>
      <c r="E44" s="325"/>
      <c r="F44" s="325"/>
      <c r="G44" s="16">
        <v>162</v>
      </c>
      <c r="H44" s="56">
        <v>4215065</v>
      </c>
      <c r="I44" s="56">
        <v>889846</v>
      </c>
    </row>
    <row r="45" spans="1:9" x14ac:dyDescent="0.2">
      <c r="A45" s="325" t="s">
        <v>159</v>
      </c>
      <c r="B45" s="325"/>
      <c r="C45" s="325"/>
      <c r="D45" s="325"/>
      <c r="E45" s="325"/>
      <c r="F45" s="325"/>
      <c r="G45" s="16">
        <v>163</v>
      </c>
      <c r="H45" s="56">
        <v>0</v>
      </c>
      <c r="I45" s="56">
        <v>0</v>
      </c>
    </row>
    <row r="46" spans="1:9" x14ac:dyDescent="0.2">
      <c r="A46" s="325" t="s">
        <v>160</v>
      </c>
      <c r="B46" s="325"/>
      <c r="C46" s="325"/>
      <c r="D46" s="325"/>
      <c r="E46" s="325"/>
      <c r="F46" s="325"/>
      <c r="G46" s="16">
        <v>164</v>
      </c>
      <c r="H46" s="56">
        <v>5804002</v>
      </c>
      <c r="I46" s="56">
        <v>19726753</v>
      </c>
    </row>
    <row r="47" spans="1:9" x14ac:dyDescent="0.2">
      <c r="A47" s="327" t="s">
        <v>161</v>
      </c>
      <c r="B47" s="327"/>
      <c r="C47" s="327"/>
      <c r="D47" s="327"/>
      <c r="E47" s="327"/>
      <c r="F47" s="327"/>
      <c r="G47" s="17">
        <v>165</v>
      </c>
      <c r="H47" s="57">
        <f>SUM(H48:H54)</f>
        <v>72530819</v>
      </c>
      <c r="I47" s="57">
        <f>SUM(I48:I54)</f>
        <v>125931773</v>
      </c>
    </row>
    <row r="48" spans="1:9" ht="23.45" customHeight="1" x14ac:dyDescent="0.2">
      <c r="A48" s="325" t="s">
        <v>162</v>
      </c>
      <c r="B48" s="325"/>
      <c r="C48" s="325"/>
      <c r="D48" s="325"/>
      <c r="E48" s="325"/>
      <c r="F48" s="325"/>
      <c r="G48" s="16">
        <v>166</v>
      </c>
      <c r="H48" s="56">
        <v>0</v>
      </c>
      <c r="I48" s="56">
        <v>0</v>
      </c>
    </row>
    <row r="49" spans="1:9" x14ac:dyDescent="0.2">
      <c r="A49" s="382" t="s">
        <v>163</v>
      </c>
      <c r="B49" s="382"/>
      <c r="C49" s="382"/>
      <c r="D49" s="382"/>
      <c r="E49" s="382"/>
      <c r="F49" s="382"/>
      <c r="G49" s="16">
        <v>167</v>
      </c>
      <c r="H49" s="56">
        <v>0</v>
      </c>
      <c r="I49" s="56">
        <v>0</v>
      </c>
    </row>
    <row r="50" spans="1:9" x14ac:dyDescent="0.2">
      <c r="A50" s="382" t="s">
        <v>164</v>
      </c>
      <c r="B50" s="382"/>
      <c r="C50" s="382"/>
      <c r="D50" s="382"/>
      <c r="E50" s="382"/>
      <c r="F50" s="382"/>
      <c r="G50" s="16">
        <v>168</v>
      </c>
      <c r="H50" s="56">
        <v>55020340</v>
      </c>
      <c r="I50" s="56">
        <v>63062608</v>
      </c>
    </row>
    <row r="51" spans="1:9" x14ac:dyDescent="0.2">
      <c r="A51" s="382" t="s">
        <v>165</v>
      </c>
      <c r="B51" s="382"/>
      <c r="C51" s="382"/>
      <c r="D51" s="382"/>
      <c r="E51" s="382"/>
      <c r="F51" s="382"/>
      <c r="G51" s="16">
        <v>169</v>
      </c>
      <c r="H51" s="56">
        <v>4868851</v>
      </c>
      <c r="I51" s="56">
        <v>41917880</v>
      </c>
    </row>
    <row r="52" spans="1:9" x14ac:dyDescent="0.2">
      <c r="A52" s="382" t="s">
        <v>166</v>
      </c>
      <c r="B52" s="382"/>
      <c r="C52" s="382"/>
      <c r="D52" s="382"/>
      <c r="E52" s="382"/>
      <c r="F52" s="382"/>
      <c r="G52" s="16">
        <v>170</v>
      </c>
      <c r="H52" s="56">
        <v>10651214</v>
      </c>
      <c r="I52" s="56">
        <v>17843787</v>
      </c>
    </row>
    <row r="53" spans="1:9" x14ac:dyDescent="0.2">
      <c r="A53" s="382" t="s">
        <v>167</v>
      </c>
      <c r="B53" s="382"/>
      <c r="C53" s="382"/>
      <c r="D53" s="382"/>
      <c r="E53" s="382"/>
      <c r="F53" s="382"/>
      <c r="G53" s="16">
        <v>171</v>
      </c>
      <c r="H53" s="56">
        <v>1690</v>
      </c>
      <c r="I53" s="56">
        <v>0</v>
      </c>
    </row>
    <row r="54" spans="1:9" x14ac:dyDescent="0.2">
      <c r="A54" s="382" t="s">
        <v>168</v>
      </c>
      <c r="B54" s="382"/>
      <c r="C54" s="382"/>
      <c r="D54" s="382"/>
      <c r="E54" s="382"/>
      <c r="F54" s="382"/>
      <c r="G54" s="16">
        <v>172</v>
      </c>
      <c r="H54" s="56">
        <v>1988724</v>
      </c>
      <c r="I54" s="56">
        <v>3107498</v>
      </c>
    </row>
    <row r="55" spans="1:9" ht="30.6" customHeight="1" x14ac:dyDescent="0.2">
      <c r="A55" s="326" t="s">
        <v>169</v>
      </c>
      <c r="B55" s="326"/>
      <c r="C55" s="326"/>
      <c r="D55" s="326"/>
      <c r="E55" s="326"/>
      <c r="F55" s="326"/>
      <c r="G55" s="16">
        <v>173</v>
      </c>
      <c r="H55" s="56">
        <v>476257</v>
      </c>
      <c r="I55" s="56">
        <v>0</v>
      </c>
    </row>
    <row r="56" spans="1:9" x14ac:dyDescent="0.2">
      <c r="A56" s="326" t="s">
        <v>170</v>
      </c>
      <c r="B56" s="326"/>
      <c r="C56" s="326"/>
      <c r="D56" s="326"/>
      <c r="E56" s="326"/>
      <c r="F56" s="326"/>
      <c r="G56" s="16">
        <v>174</v>
      </c>
      <c r="H56" s="56">
        <v>0</v>
      </c>
      <c r="I56" s="56">
        <v>0</v>
      </c>
    </row>
    <row r="57" spans="1:9" ht="28.9" customHeight="1" x14ac:dyDescent="0.2">
      <c r="A57" s="326" t="s">
        <v>171</v>
      </c>
      <c r="B57" s="326"/>
      <c r="C57" s="326"/>
      <c r="D57" s="326"/>
      <c r="E57" s="326"/>
      <c r="F57" s="326"/>
      <c r="G57" s="16">
        <v>175</v>
      </c>
      <c r="H57" s="56">
        <v>0</v>
      </c>
      <c r="I57" s="56">
        <v>1643580</v>
      </c>
    </row>
    <row r="58" spans="1:9" x14ac:dyDescent="0.2">
      <c r="A58" s="326" t="s">
        <v>172</v>
      </c>
      <c r="B58" s="326"/>
      <c r="C58" s="326"/>
      <c r="D58" s="326"/>
      <c r="E58" s="326"/>
      <c r="F58" s="326"/>
      <c r="G58" s="16">
        <v>176</v>
      </c>
      <c r="H58" s="56">
        <v>0</v>
      </c>
      <c r="I58" s="56">
        <v>0</v>
      </c>
    </row>
    <row r="59" spans="1:9" x14ac:dyDescent="0.2">
      <c r="A59" s="327" t="s">
        <v>173</v>
      </c>
      <c r="B59" s="327"/>
      <c r="C59" s="327"/>
      <c r="D59" s="327"/>
      <c r="E59" s="327"/>
      <c r="F59" s="327"/>
      <c r="G59" s="17">
        <v>177</v>
      </c>
      <c r="H59" s="57">
        <f>H7+H36+H55+H56</f>
        <v>2218828166</v>
      </c>
      <c r="I59" s="57">
        <f>I7+I36+I55+I56</f>
        <v>696901773</v>
      </c>
    </row>
    <row r="60" spans="1:9" x14ac:dyDescent="0.2">
      <c r="A60" s="327" t="s">
        <v>174</v>
      </c>
      <c r="B60" s="327"/>
      <c r="C60" s="327"/>
      <c r="D60" s="327"/>
      <c r="E60" s="327"/>
      <c r="F60" s="327"/>
      <c r="G60" s="17">
        <v>178</v>
      </c>
      <c r="H60" s="57">
        <f>H13+H47+H57+H58</f>
        <v>1986356395</v>
      </c>
      <c r="I60" s="57">
        <f>I13+I47+I57+I58</f>
        <v>1197950353</v>
      </c>
    </row>
    <row r="61" spans="1:9" x14ac:dyDescent="0.2">
      <c r="A61" s="327" t="s">
        <v>175</v>
      </c>
      <c r="B61" s="327"/>
      <c r="C61" s="327"/>
      <c r="D61" s="327"/>
      <c r="E61" s="327"/>
      <c r="F61" s="327"/>
      <c r="G61" s="17">
        <v>179</v>
      </c>
      <c r="H61" s="57">
        <f>H59-H60</f>
        <v>232471771</v>
      </c>
      <c r="I61" s="57">
        <f>I59-I60</f>
        <v>-501048580</v>
      </c>
    </row>
    <row r="62" spans="1:9" x14ac:dyDescent="0.2">
      <c r="A62" s="384" t="s">
        <v>176</v>
      </c>
      <c r="B62" s="384"/>
      <c r="C62" s="384"/>
      <c r="D62" s="384"/>
      <c r="E62" s="384"/>
      <c r="F62" s="384"/>
      <c r="G62" s="17">
        <v>180</v>
      </c>
      <c r="H62" s="57">
        <f>+IF((H59-H60)&gt;0,(H59-H60),0)</f>
        <v>232471771</v>
      </c>
      <c r="I62" s="57">
        <f>+IF((I59-I60)&gt;0,(I59-I60),0)</f>
        <v>0</v>
      </c>
    </row>
    <row r="63" spans="1:9" x14ac:dyDescent="0.2">
      <c r="A63" s="384" t="s">
        <v>177</v>
      </c>
      <c r="B63" s="384"/>
      <c r="C63" s="384"/>
      <c r="D63" s="384"/>
      <c r="E63" s="384"/>
      <c r="F63" s="384"/>
      <c r="G63" s="17">
        <v>181</v>
      </c>
      <c r="H63" s="57">
        <f>+IF((H59-H60)&lt;0,(H59-H60),0)</f>
        <v>0</v>
      </c>
      <c r="I63" s="57">
        <f>+IF((I59-I60)&lt;0,(I59-I60),0)</f>
        <v>-501048580</v>
      </c>
    </row>
    <row r="64" spans="1:9" x14ac:dyDescent="0.2">
      <c r="A64" s="326" t="s">
        <v>123</v>
      </c>
      <c r="B64" s="326"/>
      <c r="C64" s="326"/>
      <c r="D64" s="326"/>
      <c r="E64" s="326"/>
      <c r="F64" s="326"/>
      <c r="G64" s="16">
        <v>182</v>
      </c>
      <c r="H64" s="56">
        <v>-73379909</v>
      </c>
      <c r="I64" s="56">
        <v>-142242789</v>
      </c>
    </row>
    <row r="65" spans="1:9" x14ac:dyDescent="0.2">
      <c r="A65" s="327" t="s">
        <v>178</v>
      </c>
      <c r="B65" s="327"/>
      <c r="C65" s="327"/>
      <c r="D65" s="327"/>
      <c r="E65" s="327"/>
      <c r="F65" s="327"/>
      <c r="G65" s="17">
        <v>183</v>
      </c>
      <c r="H65" s="57">
        <f>H61-H64</f>
        <v>305851680</v>
      </c>
      <c r="I65" s="57">
        <f>I61-I64</f>
        <v>-358805791</v>
      </c>
    </row>
    <row r="66" spans="1:9" x14ac:dyDescent="0.2">
      <c r="A66" s="384" t="s">
        <v>179</v>
      </c>
      <c r="B66" s="384"/>
      <c r="C66" s="384"/>
      <c r="D66" s="384"/>
      <c r="E66" s="384"/>
      <c r="F66" s="384"/>
      <c r="G66" s="17">
        <v>184</v>
      </c>
      <c r="H66" s="57">
        <f>+IF((H61-H64)&gt;0,(H61-H64),0)</f>
        <v>305851680</v>
      </c>
      <c r="I66" s="57">
        <f>+IF((I61-I64)&gt;0,(I61-I64),0)</f>
        <v>0</v>
      </c>
    </row>
    <row r="67" spans="1:9" x14ac:dyDescent="0.2">
      <c r="A67" s="388" t="s">
        <v>180</v>
      </c>
      <c r="B67" s="388"/>
      <c r="C67" s="388"/>
      <c r="D67" s="388"/>
      <c r="E67" s="388"/>
      <c r="F67" s="388"/>
      <c r="G67" s="18">
        <v>185</v>
      </c>
      <c r="H67" s="62">
        <f>+IF((H61-H64)&lt;0,(H61-H64),0)</f>
        <v>0</v>
      </c>
      <c r="I67" s="62">
        <f>+IF((I61-I64)&lt;0,(I61-I64),0)</f>
        <v>-358805791</v>
      </c>
    </row>
    <row r="68" spans="1:9" x14ac:dyDescent="0.2">
      <c r="A68" s="343" t="s">
        <v>181</v>
      </c>
      <c r="B68" s="343"/>
      <c r="C68" s="343"/>
      <c r="D68" s="343"/>
      <c r="E68" s="343"/>
      <c r="F68" s="343"/>
      <c r="G68" s="375"/>
      <c r="H68" s="375"/>
      <c r="I68" s="375"/>
    </row>
    <row r="69" spans="1:9" ht="25.9" customHeight="1" x14ac:dyDescent="0.2">
      <c r="A69" s="327" t="s">
        <v>182</v>
      </c>
      <c r="B69" s="327"/>
      <c r="C69" s="327"/>
      <c r="D69" s="327"/>
      <c r="E69" s="327"/>
      <c r="F69" s="327"/>
      <c r="G69" s="17">
        <v>186</v>
      </c>
      <c r="H69" s="57">
        <f>H70-H71</f>
        <v>0</v>
      </c>
      <c r="I69" s="57">
        <f>I70-I71</f>
        <v>0</v>
      </c>
    </row>
    <row r="70" spans="1:9" x14ac:dyDescent="0.2">
      <c r="A70" s="382" t="s">
        <v>183</v>
      </c>
      <c r="B70" s="382"/>
      <c r="C70" s="382"/>
      <c r="D70" s="382"/>
      <c r="E70" s="382"/>
      <c r="F70" s="382"/>
      <c r="G70" s="16">
        <v>187</v>
      </c>
      <c r="H70" s="56">
        <v>0</v>
      </c>
      <c r="I70" s="56">
        <v>0</v>
      </c>
    </row>
    <row r="71" spans="1:9" x14ac:dyDescent="0.2">
      <c r="A71" s="382" t="s">
        <v>184</v>
      </c>
      <c r="B71" s="382"/>
      <c r="C71" s="382"/>
      <c r="D71" s="382"/>
      <c r="E71" s="382"/>
      <c r="F71" s="382"/>
      <c r="G71" s="16">
        <v>188</v>
      </c>
      <c r="H71" s="56">
        <v>0</v>
      </c>
      <c r="I71" s="56">
        <v>0</v>
      </c>
    </row>
    <row r="72" spans="1:9" x14ac:dyDescent="0.2">
      <c r="A72" s="326" t="s">
        <v>185</v>
      </c>
      <c r="B72" s="326"/>
      <c r="C72" s="326"/>
      <c r="D72" s="326"/>
      <c r="E72" s="326"/>
      <c r="F72" s="326"/>
      <c r="G72" s="16">
        <v>189</v>
      </c>
      <c r="H72" s="56">
        <v>0</v>
      </c>
      <c r="I72" s="56">
        <v>0</v>
      </c>
    </row>
    <row r="73" spans="1:9" x14ac:dyDescent="0.2">
      <c r="A73" s="384" t="s">
        <v>186</v>
      </c>
      <c r="B73" s="384"/>
      <c r="C73" s="384"/>
      <c r="D73" s="384"/>
      <c r="E73" s="384"/>
      <c r="F73" s="384"/>
      <c r="G73" s="17">
        <v>190</v>
      </c>
      <c r="H73" s="114">
        <v>0</v>
      </c>
      <c r="I73" s="114">
        <v>0</v>
      </c>
    </row>
    <row r="74" spans="1:9" x14ac:dyDescent="0.2">
      <c r="A74" s="388" t="s">
        <v>187</v>
      </c>
      <c r="B74" s="388"/>
      <c r="C74" s="388"/>
      <c r="D74" s="388"/>
      <c r="E74" s="388"/>
      <c r="F74" s="388"/>
      <c r="G74" s="18">
        <v>191</v>
      </c>
      <c r="H74" s="115">
        <v>0</v>
      </c>
      <c r="I74" s="115">
        <v>0</v>
      </c>
    </row>
    <row r="75" spans="1:9" x14ac:dyDescent="0.2">
      <c r="A75" s="343" t="s">
        <v>188</v>
      </c>
      <c r="B75" s="343"/>
      <c r="C75" s="343"/>
      <c r="D75" s="343"/>
      <c r="E75" s="343"/>
      <c r="F75" s="343"/>
      <c r="G75" s="375"/>
      <c r="H75" s="375"/>
      <c r="I75" s="375"/>
    </row>
    <row r="76" spans="1:9" x14ac:dyDescent="0.2">
      <c r="A76" s="327" t="s">
        <v>189</v>
      </c>
      <c r="B76" s="327"/>
      <c r="C76" s="327"/>
      <c r="D76" s="327"/>
      <c r="E76" s="327"/>
      <c r="F76" s="327"/>
      <c r="G76" s="17">
        <v>192</v>
      </c>
      <c r="H76" s="114">
        <v>0</v>
      </c>
      <c r="I76" s="114">
        <v>0</v>
      </c>
    </row>
    <row r="77" spans="1:9" x14ac:dyDescent="0.2">
      <c r="A77" s="383" t="s">
        <v>190</v>
      </c>
      <c r="B77" s="383"/>
      <c r="C77" s="383"/>
      <c r="D77" s="383"/>
      <c r="E77" s="383"/>
      <c r="F77" s="383"/>
      <c r="G77" s="22">
        <v>193</v>
      </c>
      <c r="H77" s="63">
        <v>0</v>
      </c>
      <c r="I77" s="63">
        <v>0</v>
      </c>
    </row>
    <row r="78" spans="1:9" x14ac:dyDescent="0.2">
      <c r="A78" s="383" t="s">
        <v>191</v>
      </c>
      <c r="B78" s="383"/>
      <c r="C78" s="383"/>
      <c r="D78" s="383"/>
      <c r="E78" s="383"/>
      <c r="F78" s="383"/>
      <c r="G78" s="22">
        <v>194</v>
      </c>
      <c r="H78" s="63">
        <v>0</v>
      </c>
      <c r="I78" s="63">
        <v>0</v>
      </c>
    </row>
    <row r="79" spans="1:9" x14ac:dyDescent="0.2">
      <c r="A79" s="327" t="s">
        <v>192</v>
      </c>
      <c r="B79" s="327"/>
      <c r="C79" s="327"/>
      <c r="D79" s="327"/>
      <c r="E79" s="327"/>
      <c r="F79" s="327"/>
      <c r="G79" s="17">
        <v>195</v>
      </c>
      <c r="H79" s="114">
        <v>0</v>
      </c>
      <c r="I79" s="114">
        <v>0</v>
      </c>
    </row>
    <row r="80" spans="1:9" x14ac:dyDescent="0.2">
      <c r="A80" s="327" t="s">
        <v>193</v>
      </c>
      <c r="B80" s="327"/>
      <c r="C80" s="327"/>
      <c r="D80" s="327"/>
      <c r="E80" s="327"/>
      <c r="F80" s="327"/>
      <c r="G80" s="17">
        <v>196</v>
      </c>
      <c r="H80" s="114">
        <v>0</v>
      </c>
      <c r="I80" s="114">
        <v>0</v>
      </c>
    </row>
    <row r="81" spans="1:9" x14ac:dyDescent="0.2">
      <c r="A81" s="384" t="s">
        <v>194</v>
      </c>
      <c r="B81" s="384"/>
      <c r="C81" s="384"/>
      <c r="D81" s="384"/>
      <c r="E81" s="384"/>
      <c r="F81" s="384"/>
      <c r="G81" s="17">
        <v>197</v>
      </c>
      <c r="H81" s="114">
        <v>0</v>
      </c>
      <c r="I81" s="114">
        <v>0</v>
      </c>
    </row>
    <row r="82" spans="1:9" x14ac:dyDescent="0.2">
      <c r="A82" s="388" t="s">
        <v>195</v>
      </c>
      <c r="B82" s="388"/>
      <c r="C82" s="388"/>
      <c r="D82" s="388"/>
      <c r="E82" s="388"/>
      <c r="F82" s="388"/>
      <c r="G82" s="18">
        <v>198</v>
      </c>
      <c r="H82" s="115">
        <v>0</v>
      </c>
      <c r="I82" s="115">
        <v>0</v>
      </c>
    </row>
    <row r="83" spans="1:9" x14ac:dyDescent="0.2">
      <c r="A83" s="343" t="s">
        <v>124</v>
      </c>
      <c r="B83" s="343"/>
      <c r="C83" s="343"/>
      <c r="D83" s="343"/>
      <c r="E83" s="343"/>
      <c r="F83" s="343"/>
      <c r="G83" s="375"/>
      <c r="H83" s="375"/>
      <c r="I83" s="375"/>
    </row>
    <row r="84" spans="1:9" x14ac:dyDescent="0.2">
      <c r="A84" s="376" t="s">
        <v>196</v>
      </c>
      <c r="B84" s="376"/>
      <c r="C84" s="376"/>
      <c r="D84" s="376"/>
      <c r="E84" s="376"/>
      <c r="F84" s="376"/>
      <c r="G84" s="17">
        <v>199</v>
      </c>
      <c r="H84" s="51">
        <f>H85+H86</f>
        <v>305851680</v>
      </c>
      <c r="I84" s="51">
        <f>I85+I86</f>
        <v>-358805791</v>
      </c>
    </row>
    <row r="85" spans="1:9" x14ac:dyDescent="0.2">
      <c r="A85" s="377" t="s">
        <v>197</v>
      </c>
      <c r="B85" s="377"/>
      <c r="C85" s="377"/>
      <c r="D85" s="377"/>
      <c r="E85" s="377"/>
      <c r="F85" s="377"/>
      <c r="G85" s="16">
        <v>200</v>
      </c>
      <c r="H85" s="47">
        <f>H66-H86</f>
        <v>284535940</v>
      </c>
      <c r="I85" s="50">
        <v>-329593506</v>
      </c>
    </row>
    <row r="86" spans="1:9" x14ac:dyDescent="0.2">
      <c r="A86" s="378" t="s">
        <v>198</v>
      </c>
      <c r="B86" s="378"/>
      <c r="C86" s="378"/>
      <c r="D86" s="378"/>
      <c r="E86" s="378"/>
      <c r="F86" s="378"/>
      <c r="G86" s="19">
        <v>201</v>
      </c>
      <c r="H86" s="238">
        <v>21315740</v>
      </c>
      <c r="I86" s="64">
        <v>-29212285</v>
      </c>
    </row>
    <row r="87" spans="1:9" x14ac:dyDescent="0.2">
      <c r="A87" s="379" t="s">
        <v>126</v>
      </c>
      <c r="B87" s="379"/>
      <c r="C87" s="379"/>
      <c r="D87" s="379"/>
      <c r="E87" s="379"/>
      <c r="F87" s="379"/>
      <c r="G87" s="380"/>
      <c r="H87" s="380"/>
      <c r="I87" s="380"/>
    </row>
    <row r="88" spans="1:9" x14ac:dyDescent="0.2">
      <c r="A88" s="381" t="s">
        <v>199</v>
      </c>
      <c r="B88" s="381"/>
      <c r="C88" s="381"/>
      <c r="D88" s="381"/>
      <c r="E88" s="381"/>
      <c r="F88" s="381"/>
      <c r="G88" s="16">
        <v>202</v>
      </c>
      <c r="H88" s="50">
        <f>+H65</f>
        <v>305851680</v>
      </c>
      <c r="I88" s="50">
        <v>-358805791</v>
      </c>
    </row>
    <row r="89" spans="1:9" ht="24.6" customHeight="1" x14ac:dyDescent="0.2">
      <c r="A89" s="373" t="s">
        <v>200</v>
      </c>
      <c r="B89" s="373"/>
      <c r="C89" s="373"/>
      <c r="D89" s="373"/>
      <c r="E89" s="373"/>
      <c r="F89" s="373"/>
      <c r="G89" s="17">
        <v>203</v>
      </c>
      <c r="H89" s="51">
        <f>SUM(H90:H97)</f>
        <v>-1060800</v>
      </c>
      <c r="I89" s="51">
        <f>SUM(I90:I97)</f>
        <v>-73904</v>
      </c>
    </row>
    <row r="90" spans="1:9" x14ac:dyDescent="0.2">
      <c r="A90" s="382" t="s">
        <v>201</v>
      </c>
      <c r="B90" s="382"/>
      <c r="C90" s="382"/>
      <c r="D90" s="382"/>
      <c r="E90" s="382"/>
      <c r="F90" s="382"/>
      <c r="G90" s="16">
        <v>204</v>
      </c>
      <c r="H90" s="56">
        <v>0</v>
      </c>
      <c r="I90" s="50">
        <v>0</v>
      </c>
    </row>
    <row r="91" spans="1:9" ht="21.6" customHeight="1" x14ac:dyDescent="0.2">
      <c r="A91" s="382" t="s">
        <v>202</v>
      </c>
      <c r="B91" s="382"/>
      <c r="C91" s="382"/>
      <c r="D91" s="382"/>
      <c r="E91" s="382"/>
      <c r="F91" s="382"/>
      <c r="G91" s="16">
        <v>205</v>
      </c>
      <c r="H91" s="56">
        <v>0</v>
      </c>
      <c r="I91" s="50">
        <v>0</v>
      </c>
    </row>
    <row r="92" spans="1:9" ht="21.6" customHeight="1" x14ac:dyDescent="0.2">
      <c r="A92" s="382" t="s">
        <v>203</v>
      </c>
      <c r="B92" s="382"/>
      <c r="C92" s="382"/>
      <c r="D92" s="382"/>
      <c r="E92" s="382"/>
      <c r="F92" s="382"/>
      <c r="G92" s="16">
        <v>206</v>
      </c>
      <c r="H92" s="56">
        <v>-1060800</v>
      </c>
      <c r="I92" s="50">
        <v>-73904</v>
      </c>
    </row>
    <row r="93" spans="1:9" x14ac:dyDescent="0.2">
      <c r="A93" s="382" t="s">
        <v>204</v>
      </c>
      <c r="B93" s="382"/>
      <c r="C93" s="382"/>
      <c r="D93" s="382"/>
      <c r="E93" s="382"/>
      <c r="F93" s="382"/>
      <c r="G93" s="16">
        <v>207</v>
      </c>
      <c r="H93" s="56">
        <v>0</v>
      </c>
      <c r="I93" s="50">
        <v>0</v>
      </c>
    </row>
    <row r="94" spans="1:9" x14ac:dyDescent="0.2">
      <c r="A94" s="382" t="s">
        <v>205</v>
      </c>
      <c r="B94" s="382"/>
      <c r="C94" s="382"/>
      <c r="D94" s="382"/>
      <c r="E94" s="382"/>
      <c r="F94" s="382"/>
      <c r="G94" s="16">
        <v>208</v>
      </c>
      <c r="H94" s="56">
        <v>0</v>
      </c>
      <c r="I94" s="50">
        <v>0</v>
      </c>
    </row>
    <row r="95" spans="1:9" ht="20.45" customHeight="1" x14ac:dyDescent="0.2">
      <c r="A95" s="382" t="s">
        <v>206</v>
      </c>
      <c r="B95" s="382"/>
      <c r="C95" s="382"/>
      <c r="D95" s="382"/>
      <c r="E95" s="382"/>
      <c r="F95" s="382"/>
      <c r="G95" s="16">
        <v>209</v>
      </c>
      <c r="H95" s="56">
        <v>0</v>
      </c>
      <c r="I95" s="50">
        <v>0</v>
      </c>
    </row>
    <row r="96" spans="1:9" x14ac:dyDescent="0.2">
      <c r="A96" s="382" t="s">
        <v>207</v>
      </c>
      <c r="B96" s="382"/>
      <c r="C96" s="382"/>
      <c r="D96" s="382"/>
      <c r="E96" s="382"/>
      <c r="F96" s="382"/>
      <c r="G96" s="16">
        <v>210</v>
      </c>
      <c r="H96" s="56">
        <v>0</v>
      </c>
      <c r="I96" s="50">
        <v>0</v>
      </c>
    </row>
    <row r="97" spans="1:9" x14ac:dyDescent="0.2">
      <c r="A97" s="382" t="s">
        <v>208</v>
      </c>
      <c r="B97" s="382"/>
      <c r="C97" s="382"/>
      <c r="D97" s="382"/>
      <c r="E97" s="382"/>
      <c r="F97" s="382"/>
      <c r="G97" s="16">
        <v>211</v>
      </c>
      <c r="H97" s="56">
        <v>0</v>
      </c>
      <c r="I97" s="50">
        <v>0</v>
      </c>
    </row>
    <row r="98" spans="1:9" x14ac:dyDescent="0.2">
      <c r="A98" s="381" t="s">
        <v>127</v>
      </c>
      <c r="B98" s="381"/>
      <c r="C98" s="381"/>
      <c r="D98" s="381"/>
      <c r="E98" s="381"/>
      <c r="F98" s="381"/>
      <c r="G98" s="16">
        <v>212</v>
      </c>
      <c r="H98" s="56">
        <v>-216991</v>
      </c>
      <c r="I98" s="50">
        <v>-13302</v>
      </c>
    </row>
    <row r="99" spans="1:9" ht="27.6" customHeight="1" x14ac:dyDescent="0.2">
      <c r="A99" s="373" t="s">
        <v>209</v>
      </c>
      <c r="B99" s="373"/>
      <c r="C99" s="373"/>
      <c r="D99" s="373"/>
      <c r="E99" s="373"/>
      <c r="F99" s="373"/>
      <c r="G99" s="17">
        <v>213</v>
      </c>
      <c r="H99" s="51">
        <f>H89-H98</f>
        <v>-843809</v>
      </c>
      <c r="I99" s="51">
        <f>I89-I98</f>
        <v>-60602</v>
      </c>
    </row>
    <row r="100" spans="1:9" x14ac:dyDescent="0.2">
      <c r="A100" s="374" t="s">
        <v>210</v>
      </c>
      <c r="B100" s="374"/>
      <c r="C100" s="374"/>
      <c r="D100" s="374"/>
      <c r="E100" s="374"/>
      <c r="F100" s="374"/>
      <c r="G100" s="18">
        <v>214</v>
      </c>
      <c r="H100" s="52">
        <f>H88+H99</f>
        <v>305007871</v>
      </c>
      <c r="I100" s="52">
        <f>I88+I99</f>
        <v>-358866393</v>
      </c>
    </row>
    <row r="101" spans="1:9" x14ac:dyDescent="0.2">
      <c r="A101" s="343" t="s">
        <v>211</v>
      </c>
      <c r="B101" s="343"/>
      <c r="C101" s="343"/>
      <c r="D101" s="343"/>
      <c r="E101" s="343"/>
      <c r="F101" s="343"/>
      <c r="G101" s="375"/>
      <c r="H101" s="375"/>
      <c r="I101" s="375"/>
    </row>
    <row r="102" spans="1:9" x14ac:dyDescent="0.2">
      <c r="A102" s="376" t="s">
        <v>212</v>
      </c>
      <c r="B102" s="376"/>
      <c r="C102" s="376"/>
      <c r="D102" s="376"/>
      <c r="E102" s="376"/>
      <c r="F102" s="376"/>
      <c r="G102" s="17">
        <v>215</v>
      </c>
      <c r="H102" s="51">
        <f>H103+H104</f>
        <v>305007871</v>
      </c>
      <c r="I102" s="51">
        <f>I103+I104</f>
        <v>-358866393</v>
      </c>
    </row>
    <row r="103" spans="1:9" x14ac:dyDescent="0.2">
      <c r="A103" s="377" t="s">
        <v>125</v>
      </c>
      <c r="B103" s="377"/>
      <c r="C103" s="377"/>
      <c r="D103" s="377"/>
      <c r="E103" s="377"/>
      <c r="F103" s="377"/>
      <c r="G103" s="16">
        <v>216</v>
      </c>
      <c r="H103" s="50">
        <f>+H100-H104</f>
        <v>283692131</v>
      </c>
      <c r="I103" s="50">
        <f>+I100-I104</f>
        <v>-329654108</v>
      </c>
    </row>
    <row r="104" spans="1:9" x14ac:dyDescent="0.2">
      <c r="A104" s="378" t="s">
        <v>213</v>
      </c>
      <c r="B104" s="378"/>
      <c r="C104" s="378"/>
      <c r="D104" s="378"/>
      <c r="E104" s="378"/>
      <c r="F104" s="378"/>
      <c r="G104" s="19">
        <v>217</v>
      </c>
      <c r="H104" s="64">
        <f>+H86</f>
        <v>21315740</v>
      </c>
      <c r="I104" s="64">
        <f>+I86</f>
        <v>-29212285</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20:H24">
    <cfRule type="cellIs" dxfId="32" priority="18" stopIfTrue="1" operator="notEqual">
      <formula>ROUND(H20,0)</formula>
    </cfRule>
    <cfRule type="cellIs" dxfId="31" priority="19" stopIfTrue="1" operator="lessThan">
      <formula>0</formula>
    </cfRule>
  </conditionalFormatting>
  <conditionalFormatting sqref="H16:H18">
    <cfRule type="cellIs" dxfId="30" priority="16" stopIfTrue="1" operator="notEqual">
      <formula>ROUND(H16,0)</formula>
    </cfRule>
    <cfRule type="cellIs" dxfId="29" priority="17" stopIfTrue="1" operator="lessThan">
      <formula>0</formula>
    </cfRule>
  </conditionalFormatting>
  <conditionalFormatting sqref="H26:H27">
    <cfRule type="cellIs" dxfId="28" priority="14" stopIfTrue="1" operator="notEqual">
      <formula>ROUND(H26,0)</formula>
    </cfRule>
    <cfRule type="cellIs" dxfId="27" priority="15" stopIfTrue="1" operator="lessThan">
      <formula>0</formula>
    </cfRule>
  </conditionalFormatting>
  <conditionalFormatting sqref="H29:H35">
    <cfRule type="cellIs" dxfId="26" priority="12" stopIfTrue="1" operator="notEqual">
      <formula>ROUND(H29,0)</formula>
    </cfRule>
    <cfRule type="cellIs" dxfId="25" priority="13" stopIfTrue="1" operator="lessThan">
      <formula>0</formula>
    </cfRule>
  </conditionalFormatting>
  <conditionalFormatting sqref="H88">
    <cfRule type="cellIs" dxfId="24" priority="11" stopIfTrue="1" operator="notEqual">
      <formula>ROUND(H88,0)</formula>
    </cfRule>
  </conditionalFormatting>
  <conditionalFormatting sqref="H37:H46">
    <cfRule type="cellIs" dxfId="23" priority="8" stopIfTrue="1" operator="notEqual">
      <formula>ROUND(H37,0)</formula>
    </cfRule>
    <cfRule type="cellIs" dxfId="22" priority="9" stopIfTrue="1" operator="lessThan">
      <formula>0</formula>
    </cfRule>
  </conditionalFormatting>
  <conditionalFormatting sqref="H48:H58">
    <cfRule type="cellIs" dxfId="21" priority="6" stopIfTrue="1" operator="notEqual">
      <formula>ROUND(H48,0)</formula>
    </cfRule>
    <cfRule type="cellIs" dxfId="20" priority="7" stopIfTrue="1" operator="lessThan">
      <formula>0</formula>
    </cfRule>
  </conditionalFormatting>
  <conditionalFormatting sqref="H103:I103">
    <cfRule type="cellIs" dxfId="19" priority="5" stopIfTrue="1" operator="notEqual">
      <formula>ROUND(H103,0)</formula>
    </cfRule>
  </conditionalFormatting>
  <conditionalFormatting sqref="I20:I24">
    <cfRule type="cellIs" dxfId="18" priority="3" stopIfTrue="1" operator="notEqual">
      <formula>ROUND(I20,0)</formula>
    </cfRule>
    <cfRule type="cellIs" dxfId="17" priority="4" stopIfTrue="1" operator="lessThan">
      <formula>0</formula>
    </cfRule>
  </conditionalFormatting>
  <conditionalFormatting sqref="I16:I18">
    <cfRule type="cellIs" dxfId="16" priority="1" stopIfTrue="1" operator="notEqual">
      <formula>ROUND(I16,0)</formula>
    </cfRule>
    <cfRule type="cellIs" dxfId="1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59" sqref="I59"/>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393" t="s">
        <v>214</v>
      </c>
      <c r="B1" s="421"/>
      <c r="C1" s="421"/>
      <c r="D1" s="421"/>
      <c r="E1" s="421"/>
      <c r="F1" s="421"/>
      <c r="G1" s="421"/>
      <c r="H1" s="421"/>
      <c r="I1" s="421"/>
    </row>
    <row r="2" spans="1:9" x14ac:dyDescent="0.2">
      <c r="A2" s="392" t="s">
        <v>444</v>
      </c>
      <c r="B2" s="351"/>
      <c r="C2" s="351"/>
      <c r="D2" s="351"/>
      <c r="E2" s="351"/>
      <c r="F2" s="351"/>
      <c r="G2" s="351"/>
      <c r="H2" s="351"/>
      <c r="I2" s="351"/>
    </row>
    <row r="3" spans="1:9" x14ac:dyDescent="0.2">
      <c r="A3" s="423" t="s">
        <v>361</v>
      </c>
      <c r="B3" s="424"/>
      <c r="C3" s="424"/>
      <c r="D3" s="424"/>
      <c r="E3" s="424"/>
      <c r="F3" s="424"/>
      <c r="G3" s="424"/>
      <c r="H3" s="424"/>
      <c r="I3" s="424"/>
    </row>
    <row r="4" spans="1:9" x14ac:dyDescent="0.2">
      <c r="A4" s="422" t="s">
        <v>646</v>
      </c>
      <c r="B4" s="358"/>
      <c r="C4" s="358"/>
      <c r="D4" s="358"/>
      <c r="E4" s="358"/>
      <c r="F4" s="358"/>
      <c r="G4" s="358"/>
      <c r="H4" s="358"/>
      <c r="I4" s="359"/>
    </row>
    <row r="5" spans="1:9" ht="23.25" thickBot="1" x14ac:dyDescent="0.25">
      <c r="A5" s="425" t="s">
        <v>2</v>
      </c>
      <c r="B5" s="426"/>
      <c r="C5" s="426"/>
      <c r="D5" s="426"/>
      <c r="E5" s="426"/>
      <c r="F5" s="427"/>
      <c r="G5" s="13" t="s">
        <v>115</v>
      </c>
      <c r="H5" s="45" t="s">
        <v>377</v>
      </c>
      <c r="I5" s="45" t="s">
        <v>353</v>
      </c>
    </row>
    <row r="6" spans="1:9" x14ac:dyDescent="0.2">
      <c r="A6" s="428">
        <v>1</v>
      </c>
      <c r="B6" s="429"/>
      <c r="C6" s="429"/>
      <c r="D6" s="429"/>
      <c r="E6" s="429"/>
      <c r="F6" s="430"/>
      <c r="G6" s="20">
        <v>2</v>
      </c>
      <c r="H6" s="20" t="s">
        <v>215</v>
      </c>
      <c r="I6" s="20" t="s">
        <v>216</v>
      </c>
    </row>
    <row r="7" spans="1:9" x14ac:dyDescent="0.2">
      <c r="A7" s="400" t="s">
        <v>217</v>
      </c>
      <c r="B7" s="401"/>
      <c r="C7" s="401"/>
      <c r="D7" s="401"/>
      <c r="E7" s="401"/>
      <c r="F7" s="401"/>
      <c r="G7" s="401"/>
      <c r="H7" s="401"/>
      <c r="I7" s="402"/>
    </row>
    <row r="8" spans="1:9" ht="12.75" customHeight="1" x14ac:dyDescent="0.2">
      <c r="A8" s="403" t="s">
        <v>218</v>
      </c>
      <c r="B8" s="404"/>
      <c r="C8" s="404"/>
      <c r="D8" s="404"/>
      <c r="E8" s="404"/>
      <c r="F8" s="405"/>
      <c r="G8" s="21">
        <v>1</v>
      </c>
      <c r="H8" s="47">
        <v>232471771</v>
      </c>
      <c r="I8" s="50">
        <v>-501048580</v>
      </c>
    </row>
    <row r="9" spans="1:9" ht="12.75" customHeight="1" x14ac:dyDescent="0.2">
      <c r="A9" s="418" t="s">
        <v>219</v>
      </c>
      <c r="B9" s="419"/>
      <c r="C9" s="419"/>
      <c r="D9" s="419"/>
      <c r="E9" s="419"/>
      <c r="F9" s="420"/>
      <c r="G9" s="17">
        <v>2</v>
      </c>
      <c r="H9" s="46">
        <f>H10+H11+H12+H13+H14+H15+H16+H17</f>
        <v>522775137</v>
      </c>
      <c r="I9" s="46">
        <f>I10+I11+I12+I13+I14+I15+I16+I17</f>
        <v>627709571</v>
      </c>
    </row>
    <row r="10" spans="1:9" ht="12.75" customHeight="1" x14ac:dyDescent="0.2">
      <c r="A10" s="415" t="s">
        <v>220</v>
      </c>
      <c r="B10" s="416"/>
      <c r="C10" s="416"/>
      <c r="D10" s="416"/>
      <c r="E10" s="416"/>
      <c r="F10" s="417"/>
      <c r="G10" s="22">
        <v>3</v>
      </c>
      <c r="H10" s="47">
        <v>474514405</v>
      </c>
      <c r="I10" s="50">
        <v>496444044</v>
      </c>
    </row>
    <row r="11" spans="1:9" ht="31.15" customHeight="1" x14ac:dyDescent="0.2">
      <c r="A11" s="415" t="s">
        <v>385</v>
      </c>
      <c r="B11" s="416"/>
      <c r="C11" s="416"/>
      <c r="D11" s="416"/>
      <c r="E11" s="416"/>
      <c r="F11" s="417"/>
      <c r="G11" s="22">
        <v>4</v>
      </c>
      <c r="H11" s="47">
        <v>-10784061</v>
      </c>
      <c r="I11" s="50">
        <v>-3245751</v>
      </c>
    </row>
    <row r="12" spans="1:9" ht="28.15" customHeight="1" x14ac:dyDescent="0.2">
      <c r="A12" s="415" t="s">
        <v>386</v>
      </c>
      <c r="B12" s="416"/>
      <c r="C12" s="416"/>
      <c r="D12" s="416"/>
      <c r="E12" s="416"/>
      <c r="F12" s="417"/>
      <c r="G12" s="22">
        <v>5</v>
      </c>
      <c r="H12" s="47">
        <v>143240</v>
      </c>
      <c r="I12" s="50">
        <v>0</v>
      </c>
    </row>
    <row r="13" spans="1:9" ht="12.75" customHeight="1" x14ac:dyDescent="0.2">
      <c r="A13" s="415" t="s">
        <v>221</v>
      </c>
      <c r="B13" s="416"/>
      <c r="C13" s="416"/>
      <c r="D13" s="416"/>
      <c r="E13" s="416"/>
      <c r="F13" s="417"/>
      <c r="G13" s="22">
        <v>6</v>
      </c>
      <c r="H13" s="47">
        <v>-341761</v>
      </c>
      <c r="I13" s="50">
        <v>-513802</v>
      </c>
    </row>
    <row r="14" spans="1:9" ht="12.75" customHeight="1" x14ac:dyDescent="0.2">
      <c r="A14" s="415" t="s">
        <v>222</v>
      </c>
      <c r="B14" s="416"/>
      <c r="C14" s="416"/>
      <c r="D14" s="416"/>
      <c r="E14" s="416"/>
      <c r="F14" s="417"/>
      <c r="G14" s="22">
        <v>7</v>
      </c>
      <c r="H14" s="47">
        <v>56867514</v>
      </c>
      <c r="I14" s="50">
        <v>68613120</v>
      </c>
    </row>
    <row r="15" spans="1:9" ht="12.75" customHeight="1" x14ac:dyDescent="0.2">
      <c r="A15" s="415" t="s">
        <v>223</v>
      </c>
      <c r="B15" s="416"/>
      <c r="C15" s="416"/>
      <c r="D15" s="416"/>
      <c r="E15" s="416"/>
      <c r="F15" s="417"/>
      <c r="G15" s="22">
        <v>8</v>
      </c>
      <c r="H15" s="47">
        <v>-11828932</v>
      </c>
      <c r="I15" s="50">
        <v>22152112</v>
      </c>
    </row>
    <row r="16" spans="1:9" ht="12.75" customHeight="1" x14ac:dyDescent="0.2">
      <c r="A16" s="415" t="s">
        <v>224</v>
      </c>
      <c r="B16" s="416"/>
      <c r="C16" s="416"/>
      <c r="D16" s="416"/>
      <c r="E16" s="416"/>
      <c r="F16" s="417"/>
      <c r="G16" s="22">
        <v>9</v>
      </c>
      <c r="H16" s="47">
        <v>4868877</v>
      </c>
      <c r="I16" s="50">
        <v>41917849</v>
      </c>
    </row>
    <row r="17" spans="1:9" ht="27.6" customHeight="1" x14ac:dyDescent="0.2">
      <c r="A17" s="415" t="s">
        <v>225</v>
      </c>
      <c r="B17" s="416"/>
      <c r="C17" s="416"/>
      <c r="D17" s="416"/>
      <c r="E17" s="416"/>
      <c r="F17" s="417"/>
      <c r="G17" s="22">
        <v>10</v>
      </c>
      <c r="H17" s="47">
        <v>9335855</v>
      </c>
      <c r="I17" s="50">
        <v>2341999</v>
      </c>
    </row>
    <row r="18" spans="1:9" ht="29.45" customHeight="1" x14ac:dyDescent="0.2">
      <c r="A18" s="394" t="s">
        <v>388</v>
      </c>
      <c r="B18" s="395"/>
      <c r="C18" s="395"/>
      <c r="D18" s="395"/>
      <c r="E18" s="395"/>
      <c r="F18" s="396"/>
      <c r="G18" s="17">
        <v>11</v>
      </c>
      <c r="H18" s="46">
        <f>H8+H9</f>
        <v>755246908</v>
      </c>
      <c r="I18" s="46">
        <f>I8+I9</f>
        <v>126660991</v>
      </c>
    </row>
    <row r="19" spans="1:9" ht="12.75" customHeight="1" x14ac:dyDescent="0.2">
      <c r="A19" s="418" t="s">
        <v>226</v>
      </c>
      <c r="B19" s="419"/>
      <c r="C19" s="419"/>
      <c r="D19" s="419"/>
      <c r="E19" s="419"/>
      <c r="F19" s="420"/>
      <c r="G19" s="17">
        <v>12</v>
      </c>
      <c r="H19" s="46">
        <f>H20+H21+H22+H23</f>
        <v>92191314</v>
      </c>
      <c r="I19" s="46">
        <f>I20+I21+I22+I23</f>
        <v>-133339351</v>
      </c>
    </row>
    <row r="20" spans="1:9" ht="12.75" customHeight="1" x14ac:dyDescent="0.2">
      <c r="A20" s="415" t="s">
        <v>227</v>
      </c>
      <c r="B20" s="416"/>
      <c r="C20" s="416"/>
      <c r="D20" s="416"/>
      <c r="E20" s="416"/>
      <c r="F20" s="417"/>
      <c r="G20" s="22">
        <v>13</v>
      </c>
      <c r="H20" s="47">
        <v>74485565</v>
      </c>
      <c r="I20" s="50">
        <v>-82313496</v>
      </c>
    </row>
    <row r="21" spans="1:9" ht="12.75" customHeight="1" x14ac:dyDescent="0.2">
      <c r="A21" s="415" t="s">
        <v>228</v>
      </c>
      <c r="B21" s="416"/>
      <c r="C21" s="416"/>
      <c r="D21" s="416"/>
      <c r="E21" s="416"/>
      <c r="F21" s="417"/>
      <c r="G21" s="22">
        <v>14</v>
      </c>
      <c r="H21" s="47">
        <v>18083409</v>
      </c>
      <c r="I21" s="50">
        <v>-46515658</v>
      </c>
    </row>
    <row r="22" spans="1:9" ht="12.75" customHeight="1" x14ac:dyDescent="0.2">
      <c r="A22" s="415" t="s">
        <v>229</v>
      </c>
      <c r="B22" s="416"/>
      <c r="C22" s="416"/>
      <c r="D22" s="416"/>
      <c r="E22" s="416"/>
      <c r="F22" s="417"/>
      <c r="G22" s="22">
        <v>15</v>
      </c>
      <c r="H22" s="47">
        <v>-377660</v>
      </c>
      <c r="I22" s="50">
        <v>-4510197</v>
      </c>
    </row>
    <row r="23" spans="1:9" ht="12.75" customHeight="1" x14ac:dyDescent="0.2">
      <c r="A23" s="415" t="s">
        <v>230</v>
      </c>
      <c r="B23" s="416"/>
      <c r="C23" s="416"/>
      <c r="D23" s="416"/>
      <c r="E23" s="416"/>
      <c r="F23" s="417"/>
      <c r="G23" s="22">
        <v>16</v>
      </c>
      <c r="H23" s="47">
        <v>0</v>
      </c>
      <c r="I23" s="50">
        <v>0</v>
      </c>
    </row>
    <row r="24" spans="1:9" ht="12.75" customHeight="1" x14ac:dyDescent="0.2">
      <c r="A24" s="394" t="s">
        <v>231</v>
      </c>
      <c r="B24" s="395"/>
      <c r="C24" s="395"/>
      <c r="D24" s="395"/>
      <c r="E24" s="395"/>
      <c r="F24" s="396"/>
      <c r="G24" s="17">
        <v>17</v>
      </c>
      <c r="H24" s="46">
        <f>H18+H19</f>
        <v>847438222</v>
      </c>
      <c r="I24" s="46">
        <f>I18+I19</f>
        <v>-6678360</v>
      </c>
    </row>
    <row r="25" spans="1:9" ht="12.75" customHeight="1" x14ac:dyDescent="0.2">
      <c r="A25" s="406" t="s">
        <v>232</v>
      </c>
      <c r="B25" s="407"/>
      <c r="C25" s="407"/>
      <c r="D25" s="407"/>
      <c r="E25" s="407"/>
      <c r="F25" s="408"/>
      <c r="G25" s="22">
        <v>18</v>
      </c>
      <c r="H25" s="47">
        <v>-57152922</v>
      </c>
      <c r="I25" s="50">
        <v>-34290832</v>
      </c>
    </row>
    <row r="26" spans="1:9" ht="12.75" customHeight="1" x14ac:dyDescent="0.2">
      <c r="A26" s="406" t="s">
        <v>233</v>
      </c>
      <c r="B26" s="407"/>
      <c r="C26" s="407"/>
      <c r="D26" s="407"/>
      <c r="E26" s="407"/>
      <c r="F26" s="408"/>
      <c r="G26" s="22">
        <v>19</v>
      </c>
      <c r="H26" s="47">
        <v>-5372100</v>
      </c>
      <c r="I26" s="50">
        <v>3491984</v>
      </c>
    </row>
    <row r="27" spans="1:9" ht="28.9" customHeight="1" x14ac:dyDescent="0.2">
      <c r="A27" s="397" t="s">
        <v>234</v>
      </c>
      <c r="B27" s="398"/>
      <c r="C27" s="398"/>
      <c r="D27" s="398"/>
      <c r="E27" s="398"/>
      <c r="F27" s="399"/>
      <c r="G27" s="18">
        <v>20</v>
      </c>
      <c r="H27" s="48">
        <f>H24+H25+H26</f>
        <v>784913200</v>
      </c>
      <c r="I27" s="48">
        <f>I24+I25+I26</f>
        <v>-37477208</v>
      </c>
    </row>
    <row r="28" spans="1:9" x14ac:dyDescent="0.2">
      <c r="A28" s="400" t="s">
        <v>235</v>
      </c>
      <c r="B28" s="401"/>
      <c r="C28" s="401"/>
      <c r="D28" s="401"/>
      <c r="E28" s="401"/>
      <c r="F28" s="401"/>
      <c r="G28" s="401"/>
      <c r="H28" s="401"/>
      <c r="I28" s="402"/>
    </row>
    <row r="29" spans="1:9" ht="23.45" customHeight="1" x14ac:dyDescent="0.2">
      <c r="A29" s="403" t="s">
        <v>236</v>
      </c>
      <c r="B29" s="404"/>
      <c r="C29" s="404"/>
      <c r="D29" s="404"/>
      <c r="E29" s="404"/>
      <c r="F29" s="405"/>
      <c r="G29" s="21">
        <v>21</v>
      </c>
      <c r="H29" s="49">
        <v>56786329</v>
      </c>
      <c r="I29" s="50">
        <v>9326474</v>
      </c>
    </row>
    <row r="30" spans="1:9" ht="12.75" customHeight="1" x14ac:dyDescent="0.2">
      <c r="A30" s="406" t="s">
        <v>237</v>
      </c>
      <c r="B30" s="407"/>
      <c r="C30" s="407"/>
      <c r="D30" s="407"/>
      <c r="E30" s="407"/>
      <c r="F30" s="408"/>
      <c r="G30" s="22">
        <v>22</v>
      </c>
      <c r="H30" s="50">
        <v>1437948</v>
      </c>
      <c r="I30" s="50">
        <v>0</v>
      </c>
    </row>
    <row r="31" spans="1:9" ht="12.75" customHeight="1" x14ac:dyDescent="0.2">
      <c r="A31" s="406" t="s">
        <v>238</v>
      </c>
      <c r="B31" s="407"/>
      <c r="C31" s="407"/>
      <c r="D31" s="407"/>
      <c r="E31" s="407"/>
      <c r="F31" s="408"/>
      <c r="G31" s="22">
        <v>23</v>
      </c>
      <c r="H31" s="50">
        <v>382503</v>
      </c>
      <c r="I31" s="50">
        <v>495675</v>
      </c>
    </row>
    <row r="32" spans="1:9" ht="12.75" customHeight="1" x14ac:dyDescent="0.2">
      <c r="A32" s="406" t="s">
        <v>239</v>
      </c>
      <c r="B32" s="407"/>
      <c r="C32" s="407"/>
      <c r="D32" s="407"/>
      <c r="E32" s="407"/>
      <c r="F32" s="408"/>
      <c r="G32" s="22">
        <v>24</v>
      </c>
      <c r="H32" s="50">
        <v>115822</v>
      </c>
      <c r="I32" s="50">
        <v>0</v>
      </c>
    </row>
    <row r="33" spans="1:9" ht="12.75" customHeight="1" x14ac:dyDescent="0.2">
      <c r="A33" s="406" t="s">
        <v>240</v>
      </c>
      <c r="B33" s="407"/>
      <c r="C33" s="407"/>
      <c r="D33" s="407"/>
      <c r="E33" s="407"/>
      <c r="F33" s="408"/>
      <c r="G33" s="22">
        <v>25</v>
      </c>
      <c r="H33" s="50">
        <v>10879251</v>
      </c>
      <c r="I33" s="50">
        <v>324339</v>
      </c>
    </row>
    <row r="34" spans="1:9" ht="12.75" customHeight="1" x14ac:dyDescent="0.2">
      <c r="A34" s="406" t="s">
        <v>241</v>
      </c>
      <c r="B34" s="407"/>
      <c r="C34" s="407"/>
      <c r="D34" s="407"/>
      <c r="E34" s="407"/>
      <c r="F34" s="408"/>
      <c r="G34" s="22">
        <v>26</v>
      </c>
      <c r="H34" s="50">
        <v>0</v>
      </c>
      <c r="I34" s="50">
        <v>0</v>
      </c>
    </row>
    <row r="35" spans="1:9" ht="27.6" customHeight="1" x14ac:dyDescent="0.2">
      <c r="A35" s="394" t="s">
        <v>242</v>
      </c>
      <c r="B35" s="395"/>
      <c r="C35" s="395"/>
      <c r="D35" s="395"/>
      <c r="E35" s="395"/>
      <c r="F35" s="396"/>
      <c r="G35" s="17">
        <v>27</v>
      </c>
      <c r="H35" s="51">
        <f>H29+H30+H31+H32+H33+H34</f>
        <v>69601853</v>
      </c>
      <c r="I35" s="51">
        <f>I29+I30+I31+I32+I33+I34</f>
        <v>10146488</v>
      </c>
    </row>
    <row r="36" spans="1:9" ht="26.45" customHeight="1" x14ac:dyDescent="0.2">
      <c r="A36" s="406" t="s">
        <v>243</v>
      </c>
      <c r="B36" s="407"/>
      <c r="C36" s="407"/>
      <c r="D36" s="407"/>
      <c r="E36" s="407"/>
      <c r="F36" s="408"/>
      <c r="G36" s="22">
        <v>28</v>
      </c>
      <c r="H36" s="50">
        <v>-954589856</v>
      </c>
      <c r="I36" s="50">
        <v>-595870921</v>
      </c>
    </row>
    <row r="37" spans="1:9" ht="12.75" customHeight="1" x14ac:dyDescent="0.2">
      <c r="A37" s="406" t="s">
        <v>244</v>
      </c>
      <c r="B37" s="407"/>
      <c r="C37" s="407"/>
      <c r="D37" s="407"/>
      <c r="E37" s="407"/>
      <c r="F37" s="408"/>
      <c r="G37" s="22">
        <v>29</v>
      </c>
      <c r="H37" s="50">
        <v>0</v>
      </c>
      <c r="I37" s="50">
        <v>0</v>
      </c>
    </row>
    <row r="38" spans="1:9" ht="12.75" customHeight="1" x14ac:dyDescent="0.2">
      <c r="A38" s="406" t="s">
        <v>245</v>
      </c>
      <c r="B38" s="407"/>
      <c r="C38" s="407"/>
      <c r="D38" s="407"/>
      <c r="E38" s="407"/>
      <c r="F38" s="408"/>
      <c r="G38" s="22">
        <v>30</v>
      </c>
      <c r="H38" s="50">
        <v>-10770778</v>
      </c>
      <c r="I38" s="50">
        <v>-225514</v>
      </c>
    </row>
    <row r="39" spans="1:9" ht="12.75" customHeight="1" x14ac:dyDescent="0.2">
      <c r="A39" s="406" t="s">
        <v>246</v>
      </c>
      <c r="B39" s="407"/>
      <c r="C39" s="407"/>
      <c r="D39" s="407"/>
      <c r="E39" s="407"/>
      <c r="F39" s="408"/>
      <c r="G39" s="22">
        <v>31</v>
      </c>
      <c r="H39" s="50">
        <v>0</v>
      </c>
      <c r="I39" s="50">
        <v>0</v>
      </c>
    </row>
    <row r="40" spans="1:9" ht="12.75" customHeight="1" x14ac:dyDescent="0.2">
      <c r="A40" s="406" t="s">
        <v>247</v>
      </c>
      <c r="B40" s="407"/>
      <c r="C40" s="407"/>
      <c r="D40" s="407"/>
      <c r="E40" s="407"/>
      <c r="F40" s="408"/>
      <c r="G40" s="22">
        <v>32</v>
      </c>
      <c r="H40" s="50">
        <v>-47667787</v>
      </c>
      <c r="I40" s="50">
        <v>0</v>
      </c>
    </row>
    <row r="41" spans="1:9" ht="22.9" customHeight="1" x14ac:dyDescent="0.2">
      <c r="A41" s="394" t="s">
        <v>248</v>
      </c>
      <c r="B41" s="395"/>
      <c r="C41" s="395"/>
      <c r="D41" s="395"/>
      <c r="E41" s="395"/>
      <c r="F41" s="396"/>
      <c r="G41" s="17">
        <v>33</v>
      </c>
      <c r="H41" s="51">
        <f>H36+H37+H38+H39+H40</f>
        <v>-1013028421</v>
      </c>
      <c r="I41" s="51">
        <f>I36+I37+I38+I39+I40</f>
        <v>-596096435</v>
      </c>
    </row>
    <row r="42" spans="1:9" ht="30.6" customHeight="1" x14ac:dyDescent="0.2">
      <c r="A42" s="397" t="s">
        <v>249</v>
      </c>
      <c r="B42" s="398"/>
      <c r="C42" s="398"/>
      <c r="D42" s="398"/>
      <c r="E42" s="398"/>
      <c r="F42" s="399"/>
      <c r="G42" s="18">
        <v>34</v>
      </c>
      <c r="H42" s="52">
        <f>H35+H41</f>
        <v>-943426568</v>
      </c>
      <c r="I42" s="52">
        <f>I35+I41</f>
        <v>-585949947</v>
      </c>
    </row>
    <row r="43" spans="1:9" x14ac:dyDescent="0.2">
      <c r="A43" s="400" t="s">
        <v>250</v>
      </c>
      <c r="B43" s="401"/>
      <c r="C43" s="401"/>
      <c r="D43" s="401"/>
      <c r="E43" s="401"/>
      <c r="F43" s="401"/>
      <c r="G43" s="401"/>
      <c r="H43" s="401"/>
      <c r="I43" s="402"/>
    </row>
    <row r="44" spans="1:9" ht="12.75" customHeight="1" x14ac:dyDescent="0.2">
      <c r="A44" s="403" t="s">
        <v>251</v>
      </c>
      <c r="B44" s="404"/>
      <c r="C44" s="404"/>
      <c r="D44" s="404"/>
      <c r="E44" s="404"/>
      <c r="F44" s="405"/>
      <c r="G44" s="21">
        <v>35</v>
      </c>
      <c r="H44" s="49">
        <v>0</v>
      </c>
      <c r="I44" s="50">
        <v>0</v>
      </c>
    </row>
    <row r="45" spans="1:9" ht="27.6" customHeight="1" x14ac:dyDescent="0.2">
      <c r="A45" s="406" t="s">
        <v>252</v>
      </c>
      <c r="B45" s="407"/>
      <c r="C45" s="407"/>
      <c r="D45" s="407"/>
      <c r="E45" s="407"/>
      <c r="F45" s="408"/>
      <c r="G45" s="22">
        <v>36</v>
      </c>
      <c r="H45" s="50">
        <v>0</v>
      </c>
      <c r="I45" s="50">
        <v>0</v>
      </c>
    </row>
    <row r="46" spans="1:9" ht="12.75" customHeight="1" x14ac:dyDescent="0.2">
      <c r="A46" s="406" t="s">
        <v>253</v>
      </c>
      <c r="B46" s="407"/>
      <c r="C46" s="407"/>
      <c r="D46" s="407"/>
      <c r="E46" s="407"/>
      <c r="F46" s="408"/>
      <c r="G46" s="22">
        <v>37</v>
      </c>
      <c r="H46" s="50">
        <v>742204883</v>
      </c>
      <c r="I46" s="50">
        <v>785615083</v>
      </c>
    </row>
    <row r="47" spans="1:9" ht="12.75" customHeight="1" x14ac:dyDescent="0.2">
      <c r="A47" s="406" t="s">
        <v>254</v>
      </c>
      <c r="B47" s="407"/>
      <c r="C47" s="407"/>
      <c r="D47" s="407"/>
      <c r="E47" s="407"/>
      <c r="F47" s="408"/>
      <c r="G47" s="22">
        <v>38</v>
      </c>
      <c r="H47" s="50">
        <v>329030148</v>
      </c>
      <c r="I47" s="50">
        <v>3389998</v>
      </c>
    </row>
    <row r="48" spans="1:9" ht="25.9" customHeight="1" x14ac:dyDescent="0.2">
      <c r="A48" s="394" t="s">
        <v>255</v>
      </c>
      <c r="B48" s="395"/>
      <c r="C48" s="395"/>
      <c r="D48" s="395"/>
      <c r="E48" s="395"/>
      <c r="F48" s="396"/>
      <c r="G48" s="17">
        <v>39</v>
      </c>
      <c r="H48" s="51">
        <f>H44+H45+H46+H47</f>
        <v>1071235031</v>
      </c>
      <c r="I48" s="51">
        <f>I44+I45+I46+I47</f>
        <v>789005081</v>
      </c>
    </row>
    <row r="49" spans="1:9" ht="24.6" customHeight="1" x14ac:dyDescent="0.2">
      <c r="A49" s="406" t="s">
        <v>387</v>
      </c>
      <c r="B49" s="407"/>
      <c r="C49" s="407"/>
      <c r="D49" s="407"/>
      <c r="E49" s="407"/>
      <c r="F49" s="408"/>
      <c r="G49" s="22">
        <v>40</v>
      </c>
      <c r="H49" s="50">
        <v>-450552945</v>
      </c>
      <c r="I49" s="50">
        <v>-46038888</v>
      </c>
    </row>
    <row r="50" spans="1:9" ht="12.75" customHeight="1" x14ac:dyDescent="0.2">
      <c r="A50" s="406" t="s">
        <v>256</v>
      </c>
      <c r="B50" s="407"/>
      <c r="C50" s="407"/>
      <c r="D50" s="407"/>
      <c r="E50" s="407"/>
      <c r="F50" s="408"/>
      <c r="G50" s="22">
        <v>41</v>
      </c>
      <c r="H50" s="50">
        <v>-130151483</v>
      </c>
      <c r="I50" s="50">
        <v>0</v>
      </c>
    </row>
    <row r="51" spans="1:9" ht="12.75" customHeight="1" x14ac:dyDescent="0.2">
      <c r="A51" s="406" t="s">
        <v>257</v>
      </c>
      <c r="B51" s="407"/>
      <c r="C51" s="407"/>
      <c r="D51" s="407"/>
      <c r="E51" s="407"/>
      <c r="F51" s="408"/>
      <c r="G51" s="22">
        <v>42</v>
      </c>
      <c r="H51" s="50">
        <v>0</v>
      </c>
      <c r="I51" s="50">
        <v>-72300</v>
      </c>
    </row>
    <row r="52" spans="1:9" ht="26.45" customHeight="1" x14ac:dyDescent="0.2">
      <c r="A52" s="406" t="s">
        <v>258</v>
      </c>
      <c r="B52" s="407"/>
      <c r="C52" s="407"/>
      <c r="D52" s="407"/>
      <c r="E52" s="407"/>
      <c r="F52" s="408"/>
      <c r="G52" s="22">
        <v>43</v>
      </c>
      <c r="H52" s="50">
        <v>-39436690</v>
      </c>
      <c r="I52" s="50">
        <v>0</v>
      </c>
    </row>
    <row r="53" spans="1:9" ht="12.75" customHeight="1" x14ac:dyDescent="0.2">
      <c r="A53" s="406" t="s">
        <v>259</v>
      </c>
      <c r="B53" s="407"/>
      <c r="C53" s="407"/>
      <c r="D53" s="407"/>
      <c r="E53" s="407"/>
      <c r="F53" s="408"/>
      <c r="G53" s="22">
        <v>44</v>
      </c>
      <c r="H53" s="50">
        <v>-4280260</v>
      </c>
      <c r="I53" s="50">
        <v>-3676476</v>
      </c>
    </row>
    <row r="54" spans="1:9" ht="27.6" customHeight="1" x14ac:dyDescent="0.2">
      <c r="A54" s="394" t="s">
        <v>260</v>
      </c>
      <c r="B54" s="395"/>
      <c r="C54" s="395"/>
      <c r="D54" s="395"/>
      <c r="E54" s="395"/>
      <c r="F54" s="396"/>
      <c r="G54" s="17">
        <v>45</v>
      </c>
      <c r="H54" s="51">
        <f>H49+H50+H51+H52+H53</f>
        <v>-624421378</v>
      </c>
      <c r="I54" s="51">
        <f>I49+I50+I51+I52+I53</f>
        <v>-49787664</v>
      </c>
    </row>
    <row r="55" spans="1:9" ht="27.6" customHeight="1" x14ac:dyDescent="0.2">
      <c r="A55" s="409" t="s">
        <v>261</v>
      </c>
      <c r="B55" s="410"/>
      <c r="C55" s="410"/>
      <c r="D55" s="410"/>
      <c r="E55" s="410"/>
      <c r="F55" s="411"/>
      <c r="G55" s="17">
        <v>46</v>
      </c>
      <c r="H55" s="51">
        <f>H48+H54</f>
        <v>446813653</v>
      </c>
      <c r="I55" s="51">
        <f>I48+I54</f>
        <v>739217417</v>
      </c>
    </row>
    <row r="56" spans="1:9" x14ac:dyDescent="0.2">
      <c r="A56" s="345" t="s">
        <v>262</v>
      </c>
      <c r="B56" s="346"/>
      <c r="C56" s="346"/>
      <c r="D56" s="346"/>
      <c r="E56" s="346"/>
      <c r="F56" s="347"/>
      <c r="G56" s="22">
        <v>47</v>
      </c>
      <c r="H56" s="50">
        <v>0</v>
      </c>
      <c r="I56" s="50">
        <v>0</v>
      </c>
    </row>
    <row r="57" spans="1:9" ht="27" customHeight="1" x14ac:dyDescent="0.2">
      <c r="A57" s="409" t="s">
        <v>263</v>
      </c>
      <c r="B57" s="410"/>
      <c r="C57" s="410"/>
      <c r="D57" s="410"/>
      <c r="E57" s="410"/>
      <c r="F57" s="411"/>
      <c r="G57" s="17">
        <v>48</v>
      </c>
      <c r="H57" s="51">
        <f>H27+H42+H55+H56</f>
        <v>288300285</v>
      </c>
      <c r="I57" s="51">
        <f>I27+I42+I55+I56</f>
        <v>115790262</v>
      </c>
    </row>
    <row r="58" spans="1:9" ht="15.6" customHeight="1" x14ac:dyDescent="0.2">
      <c r="A58" s="412" t="s">
        <v>264</v>
      </c>
      <c r="B58" s="413"/>
      <c r="C58" s="413"/>
      <c r="D58" s="413"/>
      <c r="E58" s="413"/>
      <c r="F58" s="414"/>
      <c r="G58" s="22">
        <v>49</v>
      </c>
      <c r="H58" s="50">
        <v>261842353</v>
      </c>
      <c r="I58" s="50">
        <v>550142638</v>
      </c>
    </row>
    <row r="59" spans="1:9" ht="28.9" customHeight="1" x14ac:dyDescent="0.2">
      <c r="A59" s="397" t="s">
        <v>265</v>
      </c>
      <c r="B59" s="398"/>
      <c r="C59" s="398"/>
      <c r="D59" s="398"/>
      <c r="E59" s="398"/>
      <c r="F59" s="399"/>
      <c r="G59" s="18">
        <v>50</v>
      </c>
      <c r="H59" s="52">
        <f>H57+H58</f>
        <v>550142638</v>
      </c>
      <c r="I59" s="52">
        <f>I57+I58</f>
        <v>665932900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93" t="s">
        <v>266</v>
      </c>
      <c r="B1" s="421"/>
      <c r="C1" s="421"/>
      <c r="D1" s="421"/>
      <c r="E1" s="421"/>
      <c r="F1" s="421"/>
      <c r="G1" s="421"/>
      <c r="H1" s="421"/>
      <c r="I1" s="421"/>
    </row>
    <row r="2" spans="1:9" ht="12.75" customHeight="1" x14ac:dyDescent="0.2">
      <c r="A2" s="392" t="s">
        <v>409</v>
      </c>
      <c r="B2" s="351"/>
      <c r="C2" s="351"/>
      <c r="D2" s="351"/>
      <c r="E2" s="351"/>
      <c r="F2" s="351"/>
      <c r="G2" s="351"/>
      <c r="H2" s="351"/>
      <c r="I2" s="351"/>
    </row>
    <row r="3" spans="1:9" x14ac:dyDescent="0.2">
      <c r="A3" s="423" t="s">
        <v>361</v>
      </c>
      <c r="B3" s="431"/>
      <c r="C3" s="431"/>
      <c r="D3" s="431"/>
      <c r="E3" s="431"/>
      <c r="F3" s="431"/>
      <c r="G3" s="431"/>
      <c r="H3" s="431"/>
      <c r="I3" s="431"/>
    </row>
    <row r="4" spans="1:9" x14ac:dyDescent="0.2">
      <c r="A4" s="422" t="s">
        <v>410</v>
      </c>
      <c r="B4" s="358"/>
      <c r="C4" s="358"/>
      <c r="D4" s="358"/>
      <c r="E4" s="358"/>
      <c r="F4" s="358"/>
      <c r="G4" s="358"/>
      <c r="H4" s="358"/>
      <c r="I4" s="359"/>
    </row>
    <row r="5" spans="1:9" ht="34.5" thickBot="1" x14ac:dyDescent="0.25">
      <c r="A5" s="425" t="s">
        <v>2</v>
      </c>
      <c r="B5" s="426"/>
      <c r="C5" s="426"/>
      <c r="D5" s="426"/>
      <c r="E5" s="426"/>
      <c r="F5" s="427"/>
      <c r="G5" s="12" t="s">
        <v>115</v>
      </c>
      <c r="H5" s="45" t="s">
        <v>377</v>
      </c>
      <c r="I5" s="45" t="s">
        <v>353</v>
      </c>
    </row>
    <row r="6" spans="1:9" x14ac:dyDescent="0.2">
      <c r="A6" s="428">
        <v>1</v>
      </c>
      <c r="B6" s="429"/>
      <c r="C6" s="429"/>
      <c r="D6" s="429"/>
      <c r="E6" s="429"/>
      <c r="F6" s="430"/>
      <c r="G6" s="14">
        <v>2</v>
      </c>
      <c r="H6" s="20" t="s">
        <v>215</v>
      </c>
      <c r="I6" s="20" t="s">
        <v>216</v>
      </c>
    </row>
    <row r="7" spans="1:9" x14ac:dyDescent="0.2">
      <c r="A7" s="400" t="s">
        <v>217</v>
      </c>
      <c r="B7" s="435"/>
      <c r="C7" s="435"/>
      <c r="D7" s="435"/>
      <c r="E7" s="435"/>
      <c r="F7" s="435"/>
      <c r="G7" s="435"/>
      <c r="H7" s="435"/>
      <c r="I7" s="436"/>
    </row>
    <row r="8" spans="1:9" x14ac:dyDescent="0.2">
      <c r="A8" s="437" t="s">
        <v>267</v>
      </c>
      <c r="B8" s="437"/>
      <c r="C8" s="437"/>
      <c r="D8" s="437"/>
      <c r="E8" s="437"/>
      <c r="F8" s="437"/>
      <c r="G8" s="15">
        <v>1</v>
      </c>
      <c r="H8" s="49">
        <v>0</v>
      </c>
      <c r="I8" s="49">
        <v>0</v>
      </c>
    </row>
    <row r="9" spans="1:9" x14ac:dyDescent="0.2">
      <c r="A9" s="382" t="s">
        <v>268</v>
      </c>
      <c r="B9" s="382"/>
      <c r="C9" s="382"/>
      <c r="D9" s="382"/>
      <c r="E9" s="382"/>
      <c r="F9" s="382"/>
      <c r="G9" s="16">
        <v>2</v>
      </c>
      <c r="H9" s="50">
        <v>0</v>
      </c>
      <c r="I9" s="50">
        <v>0</v>
      </c>
    </row>
    <row r="10" spans="1:9" x14ac:dyDescent="0.2">
      <c r="A10" s="382" t="s">
        <v>269</v>
      </c>
      <c r="B10" s="382"/>
      <c r="C10" s="382"/>
      <c r="D10" s="382"/>
      <c r="E10" s="382"/>
      <c r="F10" s="382"/>
      <c r="G10" s="16">
        <v>3</v>
      </c>
      <c r="H10" s="50">
        <v>0</v>
      </c>
      <c r="I10" s="50">
        <v>0</v>
      </c>
    </row>
    <row r="11" spans="1:9" x14ac:dyDescent="0.2">
      <c r="A11" s="382" t="s">
        <v>270</v>
      </c>
      <c r="B11" s="382"/>
      <c r="C11" s="382"/>
      <c r="D11" s="382"/>
      <c r="E11" s="382"/>
      <c r="F11" s="382"/>
      <c r="G11" s="16">
        <v>4</v>
      </c>
      <c r="H11" s="50">
        <v>0</v>
      </c>
      <c r="I11" s="50">
        <v>0</v>
      </c>
    </row>
    <row r="12" spans="1:9" x14ac:dyDescent="0.2">
      <c r="A12" s="382" t="s">
        <v>271</v>
      </c>
      <c r="B12" s="382"/>
      <c r="C12" s="382"/>
      <c r="D12" s="382"/>
      <c r="E12" s="382"/>
      <c r="F12" s="382"/>
      <c r="G12" s="16">
        <v>5</v>
      </c>
      <c r="H12" s="50">
        <v>0</v>
      </c>
      <c r="I12" s="50">
        <v>0</v>
      </c>
    </row>
    <row r="13" spans="1:9" x14ac:dyDescent="0.2">
      <c r="A13" s="382" t="s">
        <v>272</v>
      </c>
      <c r="B13" s="382"/>
      <c r="C13" s="382"/>
      <c r="D13" s="382"/>
      <c r="E13" s="382"/>
      <c r="F13" s="382"/>
      <c r="G13" s="16">
        <v>6</v>
      </c>
      <c r="H13" s="50">
        <v>0</v>
      </c>
      <c r="I13" s="50">
        <v>0</v>
      </c>
    </row>
    <row r="14" spans="1:9" x14ac:dyDescent="0.2">
      <c r="A14" s="382" t="s">
        <v>273</v>
      </c>
      <c r="B14" s="382"/>
      <c r="C14" s="382"/>
      <c r="D14" s="382"/>
      <c r="E14" s="382"/>
      <c r="F14" s="382"/>
      <c r="G14" s="16">
        <v>7</v>
      </c>
      <c r="H14" s="50">
        <v>0</v>
      </c>
      <c r="I14" s="50">
        <v>0</v>
      </c>
    </row>
    <row r="15" spans="1:9" x14ac:dyDescent="0.2">
      <c r="A15" s="382" t="s">
        <v>274</v>
      </c>
      <c r="B15" s="382"/>
      <c r="C15" s="382"/>
      <c r="D15" s="382"/>
      <c r="E15" s="382"/>
      <c r="F15" s="382"/>
      <c r="G15" s="16">
        <v>8</v>
      </c>
      <c r="H15" s="50">
        <v>0</v>
      </c>
      <c r="I15" s="50">
        <v>0</v>
      </c>
    </row>
    <row r="16" spans="1:9" x14ac:dyDescent="0.2">
      <c r="A16" s="373" t="s">
        <v>275</v>
      </c>
      <c r="B16" s="373"/>
      <c r="C16" s="373"/>
      <c r="D16" s="373"/>
      <c r="E16" s="373"/>
      <c r="F16" s="373"/>
      <c r="G16" s="17">
        <v>9</v>
      </c>
      <c r="H16" s="51">
        <f>SUM(H8:H15)</f>
        <v>0</v>
      </c>
      <c r="I16" s="51">
        <f>SUM(I8:I15)</f>
        <v>0</v>
      </c>
    </row>
    <row r="17" spans="1:9" x14ac:dyDescent="0.2">
      <c r="A17" s="382" t="s">
        <v>276</v>
      </c>
      <c r="B17" s="382"/>
      <c r="C17" s="382"/>
      <c r="D17" s="382"/>
      <c r="E17" s="382"/>
      <c r="F17" s="382"/>
      <c r="G17" s="16">
        <v>10</v>
      </c>
      <c r="H17" s="50">
        <v>0</v>
      </c>
      <c r="I17" s="50">
        <v>0</v>
      </c>
    </row>
    <row r="18" spans="1:9" x14ac:dyDescent="0.2">
      <c r="A18" s="382" t="s">
        <v>277</v>
      </c>
      <c r="B18" s="382"/>
      <c r="C18" s="382"/>
      <c r="D18" s="382"/>
      <c r="E18" s="382"/>
      <c r="F18" s="382"/>
      <c r="G18" s="16">
        <v>11</v>
      </c>
      <c r="H18" s="50">
        <v>0</v>
      </c>
      <c r="I18" s="50">
        <v>0</v>
      </c>
    </row>
    <row r="19" spans="1:9" ht="25.9" customHeight="1" x14ac:dyDescent="0.2">
      <c r="A19" s="434" t="s">
        <v>278</v>
      </c>
      <c r="B19" s="434"/>
      <c r="C19" s="434"/>
      <c r="D19" s="434"/>
      <c r="E19" s="434"/>
      <c r="F19" s="434"/>
      <c r="G19" s="18">
        <v>12</v>
      </c>
      <c r="H19" s="52">
        <f>H16+H17+H18</f>
        <v>0</v>
      </c>
      <c r="I19" s="52">
        <f>I16+I17+I18</f>
        <v>0</v>
      </c>
    </row>
    <row r="20" spans="1:9" x14ac:dyDescent="0.2">
      <c r="A20" s="400" t="s">
        <v>235</v>
      </c>
      <c r="B20" s="435"/>
      <c r="C20" s="435"/>
      <c r="D20" s="435"/>
      <c r="E20" s="435"/>
      <c r="F20" s="435"/>
      <c r="G20" s="435"/>
      <c r="H20" s="435"/>
      <c r="I20" s="436"/>
    </row>
    <row r="21" spans="1:9" ht="26.45" customHeight="1" x14ac:dyDescent="0.2">
      <c r="A21" s="437" t="s">
        <v>279</v>
      </c>
      <c r="B21" s="437"/>
      <c r="C21" s="437"/>
      <c r="D21" s="437"/>
      <c r="E21" s="437"/>
      <c r="F21" s="437"/>
      <c r="G21" s="15">
        <v>13</v>
      </c>
      <c r="H21" s="49">
        <v>0</v>
      </c>
      <c r="I21" s="49">
        <v>0</v>
      </c>
    </row>
    <row r="22" spans="1:9" x14ac:dyDescent="0.2">
      <c r="A22" s="382" t="s">
        <v>280</v>
      </c>
      <c r="B22" s="382"/>
      <c r="C22" s="382"/>
      <c r="D22" s="382"/>
      <c r="E22" s="382"/>
      <c r="F22" s="382"/>
      <c r="G22" s="16">
        <v>14</v>
      </c>
      <c r="H22" s="49">
        <v>0</v>
      </c>
      <c r="I22" s="49">
        <v>0</v>
      </c>
    </row>
    <row r="23" spans="1:9" x14ac:dyDescent="0.2">
      <c r="A23" s="382" t="s">
        <v>281</v>
      </c>
      <c r="B23" s="382"/>
      <c r="C23" s="382"/>
      <c r="D23" s="382"/>
      <c r="E23" s="382"/>
      <c r="F23" s="382"/>
      <c r="G23" s="16">
        <v>15</v>
      </c>
      <c r="H23" s="49">
        <v>0</v>
      </c>
      <c r="I23" s="49">
        <v>0</v>
      </c>
    </row>
    <row r="24" spans="1:9" x14ac:dyDescent="0.2">
      <c r="A24" s="382" t="s">
        <v>282</v>
      </c>
      <c r="B24" s="382"/>
      <c r="C24" s="382"/>
      <c r="D24" s="382"/>
      <c r="E24" s="382"/>
      <c r="F24" s="382"/>
      <c r="G24" s="16">
        <v>16</v>
      </c>
      <c r="H24" s="49">
        <v>0</v>
      </c>
      <c r="I24" s="49">
        <v>0</v>
      </c>
    </row>
    <row r="25" spans="1:9" x14ac:dyDescent="0.2">
      <c r="A25" s="382" t="s">
        <v>283</v>
      </c>
      <c r="B25" s="382"/>
      <c r="C25" s="382"/>
      <c r="D25" s="382"/>
      <c r="E25" s="382"/>
      <c r="F25" s="382"/>
      <c r="G25" s="16">
        <v>17</v>
      </c>
      <c r="H25" s="49">
        <v>0</v>
      </c>
      <c r="I25" s="49">
        <v>0</v>
      </c>
    </row>
    <row r="26" spans="1:9" x14ac:dyDescent="0.2">
      <c r="A26" s="382" t="s">
        <v>284</v>
      </c>
      <c r="B26" s="382"/>
      <c r="C26" s="382"/>
      <c r="D26" s="382"/>
      <c r="E26" s="382"/>
      <c r="F26" s="382"/>
      <c r="G26" s="16">
        <v>18</v>
      </c>
      <c r="H26" s="49">
        <v>0</v>
      </c>
      <c r="I26" s="49">
        <v>0</v>
      </c>
    </row>
    <row r="27" spans="1:9" ht="25.15" customHeight="1" x14ac:dyDescent="0.2">
      <c r="A27" s="373" t="s">
        <v>285</v>
      </c>
      <c r="B27" s="373"/>
      <c r="C27" s="373"/>
      <c r="D27" s="373"/>
      <c r="E27" s="373"/>
      <c r="F27" s="373"/>
      <c r="G27" s="17">
        <v>19</v>
      </c>
      <c r="H27" s="51">
        <f>SUM(H21:H26)</f>
        <v>0</v>
      </c>
      <c r="I27" s="51">
        <f>SUM(I21:I26)</f>
        <v>0</v>
      </c>
    </row>
    <row r="28" spans="1:9" ht="21" customHeight="1" x14ac:dyDescent="0.2">
      <c r="A28" s="382" t="s">
        <v>286</v>
      </c>
      <c r="B28" s="382"/>
      <c r="C28" s="382"/>
      <c r="D28" s="382"/>
      <c r="E28" s="382"/>
      <c r="F28" s="382"/>
      <c r="G28" s="16">
        <v>20</v>
      </c>
      <c r="H28" s="49">
        <v>0</v>
      </c>
      <c r="I28" s="49">
        <v>0</v>
      </c>
    </row>
    <row r="29" spans="1:9" x14ac:dyDescent="0.2">
      <c r="A29" s="382" t="s">
        <v>287</v>
      </c>
      <c r="B29" s="382"/>
      <c r="C29" s="382"/>
      <c r="D29" s="382"/>
      <c r="E29" s="382"/>
      <c r="F29" s="382"/>
      <c r="G29" s="16">
        <v>21</v>
      </c>
      <c r="H29" s="49">
        <v>0</v>
      </c>
      <c r="I29" s="49">
        <v>0</v>
      </c>
    </row>
    <row r="30" spans="1:9" x14ac:dyDescent="0.2">
      <c r="A30" s="382" t="s">
        <v>288</v>
      </c>
      <c r="B30" s="382"/>
      <c r="C30" s="382"/>
      <c r="D30" s="382"/>
      <c r="E30" s="382"/>
      <c r="F30" s="382"/>
      <c r="G30" s="16">
        <v>22</v>
      </c>
      <c r="H30" s="49">
        <v>0</v>
      </c>
      <c r="I30" s="49">
        <v>0</v>
      </c>
    </row>
    <row r="31" spans="1:9" x14ac:dyDescent="0.2">
      <c r="A31" s="382" t="s">
        <v>289</v>
      </c>
      <c r="B31" s="382"/>
      <c r="C31" s="382"/>
      <c r="D31" s="382"/>
      <c r="E31" s="382"/>
      <c r="F31" s="382"/>
      <c r="G31" s="16">
        <v>23</v>
      </c>
      <c r="H31" s="49">
        <v>0</v>
      </c>
      <c r="I31" s="49">
        <v>0</v>
      </c>
    </row>
    <row r="32" spans="1:9" x14ac:dyDescent="0.2">
      <c r="A32" s="382" t="s">
        <v>290</v>
      </c>
      <c r="B32" s="382"/>
      <c r="C32" s="382"/>
      <c r="D32" s="382"/>
      <c r="E32" s="382"/>
      <c r="F32" s="382"/>
      <c r="G32" s="16">
        <v>24</v>
      </c>
      <c r="H32" s="49">
        <v>0</v>
      </c>
      <c r="I32" s="49">
        <v>0</v>
      </c>
    </row>
    <row r="33" spans="1:9" ht="28.9" customHeight="1" x14ac:dyDescent="0.2">
      <c r="A33" s="373" t="s">
        <v>291</v>
      </c>
      <c r="B33" s="373"/>
      <c r="C33" s="373"/>
      <c r="D33" s="373"/>
      <c r="E33" s="373"/>
      <c r="F33" s="373"/>
      <c r="G33" s="17">
        <v>25</v>
      </c>
      <c r="H33" s="51">
        <f>SUM(H28:H32)</f>
        <v>0</v>
      </c>
      <c r="I33" s="51">
        <f>SUM(I28:I32)</f>
        <v>0</v>
      </c>
    </row>
    <row r="34" spans="1:9" ht="26.45" customHeight="1" x14ac:dyDescent="0.2">
      <c r="A34" s="434" t="s">
        <v>292</v>
      </c>
      <c r="B34" s="434"/>
      <c r="C34" s="434"/>
      <c r="D34" s="434"/>
      <c r="E34" s="434"/>
      <c r="F34" s="434"/>
      <c r="G34" s="18">
        <v>26</v>
      </c>
      <c r="H34" s="52">
        <f>H27+H33</f>
        <v>0</v>
      </c>
      <c r="I34" s="52">
        <f>I27+I33</f>
        <v>0</v>
      </c>
    </row>
    <row r="35" spans="1:9" x14ac:dyDescent="0.2">
      <c r="A35" s="400" t="s">
        <v>250</v>
      </c>
      <c r="B35" s="435"/>
      <c r="C35" s="435"/>
      <c r="D35" s="435"/>
      <c r="E35" s="435"/>
      <c r="F35" s="435"/>
      <c r="G35" s="435">
        <v>0</v>
      </c>
      <c r="H35" s="435"/>
      <c r="I35" s="436"/>
    </row>
    <row r="36" spans="1:9" x14ac:dyDescent="0.2">
      <c r="A36" s="438" t="s">
        <v>293</v>
      </c>
      <c r="B36" s="438"/>
      <c r="C36" s="438"/>
      <c r="D36" s="438"/>
      <c r="E36" s="438"/>
      <c r="F36" s="438"/>
      <c r="G36" s="15">
        <v>27</v>
      </c>
      <c r="H36" s="49">
        <v>0</v>
      </c>
      <c r="I36" s="49">
        <v>0</v>
      </c>
    </row>
    <row r="37" spans="1:9" ht="21.6" customHeight="1" x14ac:dyDescent="0.2">
      <c r="A37" s="325" t="s">
        <v>294</v>
      </c>
      <c r="B37" s="325"/>
      <c r="C37" s="325"/>
      <c r="D37" s="325"/>
      <c r="E37" s="325"/>
      <c r="F37" s="325"/>
      <c r="G37" s="16">
        <v>28</v>
      </c>
      <c r="H37" s="49">
        <v>0</v>
      </c>
      <c r="I37" s="49">
        <v>0</v>
      </c>
    </row>
    <row r="38" spans="1:9" x14ac:dyDescent="0.2">
      <c r="A38" s="325" t="s">
        <v>295</v>
      </c>
      <c r="B38" s="325"/>
      <c r="C38" s="325"/>
      <c r="D38" s="325"/>
      <c r="E38" s="325"/>
      <c r="F38" s="325"/>
      <c r="G38" s="16">
        <v>29</v>
      </c>
      <c r="H38" s="49">
        <v>0</v>
      </c>
      <c r="I38" s="49">
        <v>0</v>
      </c>
    </row>
    <row r="39" spans="1:9" x14ac:dyDescent="0.2">
      <c r="A39" s="325" t="s">
        <v>296</v>
      </c>
      <c r="B39" s="325"/>
      <c r="C39" s="325"/>
      <c r="D39" s="325"/>
      <c r="E39" s="325"/>
      <c r="F39" s="325"/>
      <c r="G39" s="16">
        <v>30</v>
      </c>
      <c r="H39" s="49">
        <v>0</v>
      </c>
      <c r="I39" s="49">
        <v>0</v>
      </c>
    </row>
    <row r="40" spans="1:9" ht="26.45" customHeight="1" x14ac:dyDescent="0.2">
      <c r="A40" s="373" t="s">
        <v>297</v>
      </c>
      <c r="B40" s="373"/>
      <c r="C40" s="373"/>
      <c r="D40" s="373"/>
      <c r="E40" s="373"/>
      <c r="F40" s="373"/>
      <c r="G40" s="17">
        <v>31</v>
      </c>
      <c r="H40" s="51">
        <f>H39+H38+H37+H36</f>
        <v>0</v>
      </c>
      <c r="I40" s="51">
        <f>I39+I38+I37+I36</f>
        <v>0</v>
      </c>
    </row>
    <row r="41" spans="1:9" ht="22.9" customHeight="1" x14ac:dyDescent="0.2">
      <c r="A41" s="325" t="s">
        <v>298</v>
      </c>
      <c r="B41" s="325"/>
      <c r="C41" s="325"/>
      <c r="D41" s="325"/>
      <c r="E41" s="325"/>
      <c r="F41" s="325"/>
      <c r="G41" s="16">
        <v>32</v>
      </c>
      <c r="H41" s="49">
        <v>0</v>
      </c>
      <c r="I41" s="49">
        <v>0</v>
      </c>
    </row>
    <row r="42" spans="1:9" x14ac:dyDescent="0.2">
      <c r="A42" s="325" t="s">
        <v>299</v>
      </c>
      <c r="B42" s="325"/>
      <c r="C42" s="325"/>
      <c r="D42" s="325"/>
      <c r="E42" s="325"/>
      <c r="F42" s="325"/>
      <c r="G42" s="16">
        <v>33</v>
      </c>
      <c r="H42" s="49">
        <v>0</v>
      </c>
      <c r="I42" s="49">
        <v>0</v>
      </c>
    </row>
    <row r="43" spans="1:9" x14ac:dyDescent="0.2">
      <c r="A43" s="325" t="s">
        <v>300</v>
      </c>
      <c r="B43" s="325"/>
      <c r="C43" s="325"/>
      <c r="D43" s="325"/>
      <c r="E43" s="325"/>
      <c r="F43" s="325"/>
      <c r="G43" s="16">
        <v>34</v>
      </c>
      <c r="H43" s="49">
        <v>0</v>
      </c>
      <c r="I43" s="49">
        <v>0</v>
      </c>
    </row>
    <row r="44" spans="1:9" ht="25.15" customHeight="1" x14ac:dyDescent="0.2">
      <c r="A44" s="325" t="s">
        <v>301</v>
      </c>
      <c r="B44" s="325"/>
      <c r="C44" s="325"/>
      <c r="D44" s="325"/>
      <c r="E44" s="325"/>
      <c r="F44" s="325"/>
      <c r="G44" s="16">
        <v>35</v>
      </c>
      <c r="H44" s="49">
        <v>0</v>
      </c>
      <c r="I44" s="49">
        <v>0</v>
      </c>
    </row>
    <row r="45" spans="1:9" x14ac:dyDescent="0.2">
      <c r="A45" s="325" t="s">
        <v>302</v>
      </c>
      <c r="B45" s="325"/>
      <c r="C45" s="325"/>
      <c r="D45" s="325"/>
      <c r="E45" s="325"/>
      <c r="F45" s="325"/>
      <c r="G45" s="16">
        <v>36</v>
      </c>
      <c r="H45" s="49">
        <v>0</v>
      </c>
      <c r="I45" s="49">
        <v>0</v>
      </c>
    </row>
    <row r="46" spans="1:9" ht="25.15" customHeight="1" x14ac:dyDescent="0.2">
      <c r="A46" s="373" t="s">
        <v>303</v>
      </c>
      <c r="B46" s="373"/>
      <c r="C46" s="373"/>
      <c r="D46" s="373"/>
      <c r="E46" s="373"/>
      <c r="F46" s="373"/>
      <c r="G46" s="17">
        <v>37</v>
      </c>
      <c r="H46" s="51">
        <f>H45+H44+H43+H42+H41</f>
        <v>0</v>
      </c>
      <c r="I46" s="51">
        <f>I45+I44+I43+I42+I41</f>
        <v>0</v>
      </c>
    </row>
    <row r="47" spans="1:9" ht="28.15" customHeight="1" x14ac:dyDescent="0.2">
      <c r="A47" s="376" t="s">
        <v>304</v>
      </c>
      <c r="B47" s="376"/>
      <c r="C47" s="376"/>
      <c r="D47" s="376"/>
      <c r="E47" s="376"/>
      <c r="F47" s="376"/>
      <c r="G47" s="17">
        <v>38</v>
      </c>
      <c r="H47" s="51">
        <f>H46+H40</f>
        <v>0</v>
      </c>
      <c r="I47" s="51">
        <f>I46+I40</f>
        <v>0</v>
      </c>
    </row>
    <row r="48" spans="1:9" x14ac:dyDescent="0.2">
      <c r="A48" s="382" t="s">
        <v>305</v>
      </c>
      <c r="B48" s="382"/>
      <c r="C48" s="382"/>
      <c r="D48" s="382"/>
      <c r="E48" s="382"/>
      <c r="F48" s="382"/>
      <c r="G48" s="16">
        <v>39</v>
      </c>
      <c r="H48" s="49">
        <v>0</v>
      </c>
      <c r="I48" s="49">
        <v>0</v>
      </c>
    </row>
    <row r="49" spans="1:9" ht="24.6" customHeight="1" x14ac:dyDescent="0.2">
      <c r="A49" s="376" t="s">
        <v>306</v>
      </c>
      <c r="B49" s="376"/>
      <c r="C49" s="376"/>
      <c r="D49" s="376"/>
      <c r="E49" s="376"/>
      <c r="F49" s="376"/>
      <c r="G49" s="17">
        <v>40</v>
      </c>
      <c r="H49" s="51">
        <f>H19+H34+H47+H48</f>
        <v>0</v>
      </c>
      <c r="I49" s="51">
        <f>I19+I34+I47+I48</f>
        <v>0</v>
      </c>
    </row>
    <row r="50" spans="1:9" x14ac:dyDescent="0.2">
      <c r="A50" s="433" t="s">
        <v>264</v>
      </c>
      <c r="B50" s="433"/>
      <c r="C50" s="433"/>
      <c r="D50" s="433"/>
      <c r="E50" s="433"/>
      <c r="F50" s="433"/>
      <c r="G50" s="16">
        <v>41</v>
      </c>
      <c r="H50" s="49">
        <v>0</v>
      </c>
      <c r="I50" s="49">
        <v>0</v>
      </c>
    </row>
    <row r="51" spans="1:9" ht="28.9" customHeight="1" x14ac:dyDescent="0.2">
      <c r="A51" s="432" t="s">
        <v>307</v>
      </c>
      <c r="B51" s="432"/>
      <c r="C51" s="432"/>
      <c r="D51" s="432"/>
      <c r="E51" s="432"/>
      <c r="F51" s="432"/>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31" zoomScale="80" zoomScaleNormal="100" zoomScaleSheetLayoutView="80" workbookViewId="0">
      <selection activeCell="W61" sqref="W6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57" t="s">
        <v>308</v>
      </c>
      <c r="B1" s="458"/>
      <c r="C1" s="458"/>
      <c r="D1" s="458"/>
      <c r="E1" s="458"/>
      <c r="F1" s="458"/>
      <c r="G1" s="458"/>
      <c r="H1" s="458"/>
      <c r="I1" s="458"/>
      <c r="J1" s="458"/>
      <c r="K1" s="66"/>
    </row>
    <row r="2" spans="1:23" ht="15.75" x14ac:dyDescent="0.2">
      <c r="A2" s="3"/>
      <c r="B2" s="4"/>
      <c r="C2" s="459" t="s">
        <v>309</v>
      </c>
      <c r="D2" s="459"/>
      <c r="E2" s="5">
        <v>43831</v>
      </c>
      <c r="F2" s="6" t="s">
        <v>0</v>
      </c>
      <c r="G2" s="5">
        <v>44196</v>
      </c>
      <c r="H2" s="68"/>
      <c r="I2" s="68"/>
      <c r="J2" s="68"/>
      <c r="K2" s="69"/>
      <c r="V2" s="70" t="s">
        <v>361</v>
      </c>
    </row>
    <row r="3" spans="1:23" ht="13.5" customHeight="1" thickBot="1" x14ac:dyDescent="0.25">
      <c r="A3" s="460" t="s">
        <v>310</v>
      </c>
      <c r="B3" s="461"/>
      <c r="C3" s="461"/>
      <c r="D3" s="461"/>
      <c r="E3" s="461"/>
      <c r="F3" s="461"/>
      <c r="G3" s="464" t="s">
        <v>3</v>
      </c>
      <c r="H3" s="448" t="s">
        <v>311</v>
      </c>
      <c r="I3" s="448"/>
      <c r="J3" s="448"/>
      <c r="K3" s="448"/>
      <c r="L3" s="448"/>
      <c r="M3" s="448"/>
      <c r="N3" s="448"/>
      <c r="O3" s="448"/>
      <c r="P3" s="448"/>
      <c r="Q3" s="448"/>
      <c r="R3" s="448"/>
      <c r="S3" s="448"/>
      <c r="T3" s="448"/>
      <c r="U3" s="448"/>
      <c r="V3" s="448" t="s">
        <v>312</v>
      </c>
      <c r="W3" s="450" t="s">
        <v>313</v>
      </c>
    </row>
    <row r="4" spans="1:23" ht="57" thickBot="1" x14ac:dyDescent="0.25">
      <c r="A4" s="462"/>
      <c r="B4" s="463"/>
      <c r="C4" s="463"/>
      <c r="D4" s="463"/>
      <c r="E4" s="463"/>
      <c r="F4" s="463"/>
      <c r="G4" s="465"/>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449"/>
      <c r="W4" s="451"/>
    </row>
    <row r="5" spans="1:23" ht="22.5" x14ac:dyDescent="0.2">
      <c r="A5" s="452">
        <v>1</v>
      </c>
      <c r="B5" s="453"/>
      <c r="C5" s="453"/>
      <c r="D5" s="453"/>
      <c r="E5" s="453"/>
      <c r="F5" s="453"/>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454" t="s">
        <v>328</v>
      </c>
      <c r="B6" s="454"/>
      <c r="C6" s="454"/>
      <c r="D6" s="454"/>
      <c r="E6" s="454"/>
      <c r="F6" s="454"/>
      <c r="G6" s="454"/>
      <c r="H6" s="454"/>
      <c r="I6" s="454"/>
      <c r="J6" s="454"/>
      <c r="K6" s="454"/>
      <c r="L6" s="454"/>
      <c r="M6" s="454"/>
      <c r="N6" s="455"/>
      <c r="O6" s="455"/>
      <c r="P6" s="455"/>
      <c r="Q6" s="455"/>
      <c r="R6" s="455"/>
      <c r="S6" s="455"/>
      <c r="T6" s="455"/>
      <c r="U6" s="455"/>
      <c r="V6" s="455"/>
      <c r="W6" s="456"/>
    </row>
    <row r="7" spans="1:23" x14ac:dyDescent="0.2">
      <c r="A7" s="446" t="s">
        <v>378</v>
      </c>
      <c r="B7" s="446"/>
      <c r="C7" s="446"/>
      <c r="D7" s="446"/>
      <c r="E7" s="446"/>
      <c r="F7" s="446"/>
      <c r="G7" s="8">
        <v>1</v>
      </c>
      <c r="H7" s="75">
        <v>1672021210</v>
      </c>
      <c r="I7" s="75">
        <v>5304283</v>
      </c>
      <c r="J7" s="75">
        <v>83601061</v>
      </c>
      <c r="K7" s="75">
        <v>96815284</v>
      </c>
      <c r="L7" s="75">
        <v>86119149</v>
      </c>
      <c r="M7" s="75">
        <v>0</v>
      </c>
      <c r="N7" s="75">
        <v>0</v>
      </c>
      <c r="O7" s="75">
        <v>0</v>
      </c>
      <c r="P7" s="75">
        <v>905282</v>
      </c>
      <c r="Q7" s="75">
        <v>0</v>
      </c>
      <c r="R7" s="75">
        <v>0</v>
      </c>
      <c r="S7" s="75">
        <v>348674430</v>
      </c>
      <c r="T7" s="75">
        <v>235337282</v>
      </c>
      <c r="U7" s="76">
        <f>H7+I7+J7+K7-L7+M7+N7+O7+P7+Q7+R7+S7+T7</f>
        <v>2356539683</v>
      </c>
      <c r="V7" s="75">
        <v>231125940</v>
      </c>
      <c r="W7" s="76">
        <f>U7+V7</f>
        <v>2587665623</v>
      </c>
    </row>
    <row r="8" spans="1:23" x14ac:dyDescent="0.2">
      <c r="A8" s="441" t="s">
        <v>329</v>
      </c>
      <c r="B8" s="441"/>
      <c r="C8" s="441"/>
      <c r="D8" s="441"/>
      <c r="E8" s="441"/>
      <c r="F8" s="44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441" t="s">
        <v>330</v>
      </c>
      <c r="B9" s="441"/>
      <c r="C9" s="441"/>
      <c r="D9" s="441"/>
      <c r="E9" s="441"/>
      <c r="F9" s="44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447" t="s">
        <v>379</v>
      </c>
      <c r="B10" s="447"/>
      <c r="C10" s="447"/>
      <c r="D10" s="447"/>
      <c r="E10" s="447"/>
      <c r="F10" s="447"/>
      <c r="G10" s="9">
        <v>4</v>
      </c>
      <c r="H10" s="77">
        <f>H7+H8+H9</f>
        <v>1672021210</v>
      </c>
      <c r="I10" s="77">
        <f t="shared" ref="I10:W10" si="2">I7+I8+I9</f>
        <v>5304283</v>
      </c>
      <c r="J10" s="77">
        <f t="shared" si="2"/>
        <v>83601061</v>
      </c>
      <c r="K10" s="77">
        <f t="shared" si="2"/>
        <v>96815284</v>
      </c>
      <c r="L10" s="77">
        <f t="shared" si="2"/>
        <v>86119149</v>
      </c>
      <c r="M10" s="77">
        <f t="shared" si="2"/>
        <v>0</v>
      </c>
      <c r="N10" s="77">
        <f t="shared" si="2"/>
        <v>0</v>
      </c>
      <c r="O10" s="77">
        <f t="shared" si="2"/>
        <v>0</v>
      </c>
      <c r="P10" s="77">
        <f t="shared" si="2"/>
        <v>905282</v>
      </c>
      <c r="Q10" s="77">
        <f t="shared" si="2"/>
        <v>0</v>
      </c>
      <c r="R10" s="77">
        <f t="shared" si="2"/>
        <v>0</v>
      </c>
      <c r="S10" s="77">
        <f t="shared" si="2"/>
        <v>348674430</v>
      </c>
      <c r="T10" s="77">
        <f t="shared" si="2"/>
        <v>235337282</v>
      </c>
      <c r="U10" s="77">
        <f t="shared" si="2"/>
        <v>2356539683</v>
      </c>
      <c r="V10" s="77">
        <f t="shared" si="2"/>
        <v>231125940</v>
      </c>
      <c r="W10" s="77">
        <f t="shared" si="2"/>
        <v>2587665623</v>
      </c>
    </row>
    <row r="11" spans="1:23" x14ac:dyDescent="0.2">
      <c r="A11" s="441" t="s">
        <v>331</v>
      </c>
      <c r="B11" s="441"/>
      <c r="C11" s="441"/>
      <c r="D11" s="441"/>
      <c r="E11" s="441"/>
      <c r="F11" s="441"/>
      <c r="G11" s="8">
        <v>5</v>
      </c>
      <c r="H11" s="79">
        <v>0</v>
      </c>
      <c r="I11" s="79">
        <v>0</v>
      </c>
      <c r="J11" s="79">
        <v>0</v>
      </c>
      <c r="K11" s="79">
        <v>0</v>
      </c>
      <c r="L11" s="79">
        <v>0</v>
      </c>
      <c r="M11" s="79">
        <v>0</v>
      </c>
      <c r="N11" s="79">
        <v>0</v>
      </c>
      <c r="O11" s="79">
        <v>0</v>
      </c>
      <c r="P11" s="79">
        <v>0</v>
      </c>
      <c r="Q11" s="79">
        <v>0</v>
      </c>
      <c r="R11" s="79">
        <v>0</v>
      </c>
      <c r="S11" s="79">
        <v>0</v>
      </c>
      <c r="T11" s="75">
        <v>284535940</v>
      </c>
      <c r="U11" s="76">
        <f>H11+I11+J11+K11-L11+M11+N11+O11+P11+Q11+R11+S11+T11</f>
        <v>284535940</v>
      </c>
      <c r="V11" s="75">
        <v>21315740</v>
      </c>
      <c r="W11" s="76">
        <f t="shared" ref="W11:W28" si="3">U11+V11</f>
        <v>305851680</v>
      </c>
    </row>
    <row r="12" spans="1:23" x14ac:dyDescent="0.2">
      <c r="A12" s="441" t="s">
        <v>332</v>
      </c>
      <c r="B12" s="441"/>
      <c r="C12" s="441"/>
      <c r="D12" s="441"/>
      <c r="E12" s="441"/>
      <c r="F12" s="441"/>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441" t="s">
        <v>333</v>
      </c>
      <c r="B13" s="441"/>
      <c r="C13" s="441"/>
      <c r="D13" s="441"/>
      <c r="E13" s="441"/>
      <c r="F13" s="44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441" t="s">
        <v>334</v>
      </c>
      <c r="B14" s="441"/>
      <c r="C14" s="441"/>
      <c r="D14" s="441"/>
      <c r="E14" s="441"/>
      <c r="F14" s="441"/>
      <c r="G14" s="8">
        <v>8</v>
      </c>
      <c r="H14" s="79">
        <v>0</v>
      </c>
      <c r="I14" s="79">
        <v>0</v>
      </c>
      <c r="J14" s="79">
        <v>0</v>
      </c>
      <c r="K14" s="79">
        <v>0</v>
      </c>
      <c r="L14" s="79">
        <v>0</v>
      </c>
      <c r="M14" s="79">
        <v>0</v>
      </c>
      <c r="N14" s="79">
        <v>0</v>
      </c>
      <c r="O14" s="79">
        <v>0</v>
      </c>
      <c r="P14" s="75">
        <v>-1060800</v>
      </c>
      <c r="Q14" s="79">
        <v>0</v>
      </c>
      <c r="R14" s="79">
        <v>0</v>
      </c>
      <c r="S14" s="75">
        <v>0</v>
      </c>
      <c r="T14" s="75">
        <v>0</v>
      </c>
      <c r="U14" s="76">
        <f t="shared" si="4"/>
        <v>-1060800</v>
      </c>
      <c r="V14" s="75">
        <v>0</v>
      </c>
      <c r="W14" s="76">
        <f t="shared" si="3"/>
        <v>-1060800</v>
      </c>
    </row>
    <row r="15" spans="1:23" x14ac:dyDescent="0.2">
      <c r="A15" s="441" t="s">
        <v>335</v>
      </c>
      <c r="B15" s="441"/>
      <c r="C15" s="441"/>
      <c r="D15" s="441"/>
      <c r="E15" s="441"/>
      <c r="F15" s="44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441" t="s">
        <v>336</v>
      </c>
      <c r="B16" s="441"/>
      <c r="C16" s="441"/>
      <c r="D16" s="441"/>
      <c r="E16" s="441"/>
      <c r="F16" s="44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441" t="s">
        <v>337</v>
      </c>
      <c r="B17" s="441"/>
      <c r="C17" s="441"/>
      <c r="D17" s="441"/>
      <c r="E17" s="441"/>
      <c r="F17" s="44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441" t="s">
        <v>338</v>
      </c>
      <c r="B18" s="441"/>
      <c r="C18" s="441"/>
      <c r="D18" s="441"/>
      <c r="E18" s="441"/>
      <c r="F18" s="44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441" t="s">
        <v>339</v>
      </c>
      <c r="B19" s="441"/>
      <c r="C19" s="441"/>
      <c r="D19" s="441"/>
      <c r="E19" s="441"/>
      <c r="F19" s="441"/>
      <c r="G19" s="8">
        <v>13</v>
      </c>
      <c r="H19" s="75">
        <v>0</v>
      </c>
      <c r="I19" s="75">
        <v>-487131</v>
      </c>
      <c r="J19" s="75">
        <v>0</v>
      </c>
      <c r="K19" s="75">
        <v>0</v>
      </c>
      <c r="L19" s="75">
        <v>0</v>
      </c>
      <c r="M19" s="75">
        <v>0</v>
      </c>
      <c r="N19" s="75">
        <v>0</v>
      </c>
      <c r="O19" s="75">
        <v>0</v>
      </c>
      <c r="P19" s="75">
        <v>0</v>
      </c>
      <c r="Q19" s="75">
        <v>0</v>
      </c>
      <c r="R19" s="75">
        <v>0</v>
      </c>
      <c r="S19" s="75">
        <v>487131</v>
      </c>
      <c r="T19" s="75">
        <v>0</v>
      </c>
      <c r="U19" s="76">
        <f t="shared" si="4"/>
        <v>0</v>
      </c>
      <c r="V19" s="75">
        <v>0</v>
      </c>
      <c r="W19" s="76">
        <f t="shared" si="3"/>
        <v>0</v>
      </c>
    </row>
    <row r="20" spans="1:23" x14ac:dyDescent="0.2">
      <c r="A20" s="441" t="s">
        <v>340</v>
      </c>
      <c r="B20" s="441"/>
      <c r="C20" s="441"/>
      <c r="D20" s="441"/>
      <c r="E20" s="441"/>
      <c r="F20" s="441"/>
      <c r="G20" s="8">
        <v>14</v>
      </c>
      <c r="H20" s="79">
        <v>0</v>
      </c>
      <c r="I20" s="79">
        <v>0</v>
      </c>
      <c r="J20" s="79">
        <v>0</v>
      </c>
      <c r="K20" s="79">
        <v>0</v>
      </c>
      <c r="L20" s="79">
        <v>0</v>
      </c>
      <c r="M20" s="79">
        <v>0</v>
      </c>
      <c r="N20" s="75">
        <v>0</v>
      </c>
      <c r="O20" s="75">
        <v>0</v>
      </c>
      <c r="P20" s="75">
        <v>216992</v>
      </c>
      <c r="Q20" s="75">
        <v>0</v>
      </c>
      <c r="R20" s="75">
        <v>0</v>
      </c>
      <c r="S20" s="75">
        <v>0</v>
      </c>
      <c r="T20" s="75">
        <v>0</v>
      </c>
      <c r="U20" s="76">
        <f t="shared" si="4"/>
        <v>216992</v>
      </c>
      <c r="V20" s="75">
        <v>0</v>
      </c>
      <c r="W20" s="76">
        <f t="shared" si="3"/>
        <v>216992</v>
      </c>
    </row>
    <row r="21" spans="1:23" ht="30.75" customHeight="1" x14ac:dyDescent="0.2">
      <c r="A21" s="441" t="s">
        <v>341</v>
      </c>
      <c r="B21" s="441"/>
      <c r="C21" s="441"/>
      <c r="D21" s="441"/>
      <c r="E21" s="441"/>
      <c r="F21" s="44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441" t="s">
        <v>342</v>
      </c>
      <c r="B22" s="441"/>
      <c r="C22" s="441"/>
      <c r="D22" s="441"/>
      <c r="E22" s="441"/>
      <c r="F22" s="44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441" t="s">
        <v>343</v>
      </c>
      <c r="B23" s="441"/>
      <c r="C23" s="441"/>
      <c r="D23" s="441"/>
      <c r="E23" s="441"/>
      <c r="F23" s="44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441" t="s">
        <v>344</v>
      </c>
      <c r="B24" s="441"/>
      <c r="C24" s="441"/>
      <c r="D24" s="441"/>
      <c r="E24" s="441"/>
      <c r="F24" s="441"/>
      <c r="G24" s="8">
        <v>18</v>
      </c>
      <c r="H24" s="75">
        <v>0</v>
      </c>
      <c r="I24" s="75">
        <v>0</v>
      </c>
      <c r="J24" s="75">
        <v>0</v>
      </c>
      <c r="K24" s="75">
        <v>0</v>
      </c>
      <c r="L24" s="75">
        <v>39396090</v>
      </c>
      <c r="M24" s="75">
        <v>0</v>
      </c>
      <c r="N24" s="75">
        <v>0</v>
      </c>
      <c r="O24" s="75">
        <v>0</v>
      </c>
      <c r="P24" s="75">
        <v>0</v>
      </c>
      <c r="Q24" s="75">
        <v>0</v>
      </c>
      <c r="R24" s="75">
        <v>0</v>
      </c>
      <c r="S24" s="75">
        <v>0</v>
      </c>
      <c r="T24" s="75">
        <v>0</v>
      </c>
      <c r="U24" s="76">
        <f t="shared" si="4"/>
        <v>-39396090</v>
      </c>
      <c r="V24" s="75">
        <v>0</v>
      </c>
      <c r="W24" s="76">
        <f t="shared" si="3"/>
        <v>-39396090</v>
      </c>
    </row>
    <row r="25" spans="1:23" x14ac:dyDescent="0.2">
      <c r="A25" s="441" t="s">
        <v>345</v>
      </c>
      <c r="B25" s="441"/>
      <c r="C25" s="441"/>
      <c r="D25" s="441"/>
      <c r="E25" s="441"/>
      <c r="F25" s="441"/>
      <c r="G25" s="8">
        <v>19</v>
      </c>
      <c r="H25" s="75">
        <v>0</v>
      </c>
      <c r="I25" s="75">
        <v>406280</v>
      </c>
      <c r="J25" s="75">
        <v>0</v>
      </c>
      <c r="K25" s="75">
        <v>0</v>
      </c>
      <c r="L25" s="75">
        <v>-1096972</v>
      </c>
      <c r="M25" s="75">
        <v>0</v>
      </c>
      <c r="N25" s="75">
        <v>0</v>
      </c>
      <c r="O25" s="75">
        <v>0</v>
      </c>
      <c r="P25" s="75">
        <v>0</v>
      </c>
      <c r="Q25" s="75">
        <v>0</v>
      </c>
      <c r="R25" s="75">
        <v>0</v>
      </c>
      <c r="S25" s="75">
        <v>-122586614</v>
      </c>
      <c r="T25" s="75">
        <v>0</v>
      </c>
      <c r="U25" s="76">
        <f t="shared" si="4"/>
        <v>-121083362</v>
      </c>
      <c r="V25" s="75">
        <v>0</v>
      </c>
      <c r="W25" s="76">
        <f t="shared" si="3"/>
        <v>-121083362</v>
      </c>
    </row>
    <row r="26" spans="1:23" x14ac:dyDescent="0.2">
      <c r="A26" s="441" t="s">
        <v>346</v>
      </c>
      <c r="B26" s="441"/>
      <c r="C26" s="441"/>
      <c r="D26" s="441"/>
      <c r="E26" s="441"/>
      <c r="F26" s="441"/>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441" t="s">
        <v>347</v>
      </c>
      <c r="B27" s="441"/>
      <c r="C27" s="441"/>
      <c r="D27" s="441"/>
      <c r="E27" s="441"/>
      <c r="F27" s="441"/>
      <c r="G27" s="8">
        <v>21</v>
      </c>
      <c r="H27" s="75">
        <v>0</v>
      </c>
      <c r="I27" s="75">
        <v>0</v>
      </c>
      <c r="J27" s="75">
        <v>0</v>
      </c>
      <c r="K27" s="75">
        <v>40000000</v>
      </c>
      <c r="L27" s="75">
        <v>0</v>
      </c>
      <c r="M27" s="75">
        <v>0</v>
      </c>
      <c r="N27" s="75">
        <v>0</v>
      </c>
      <c r="O27" s="75">
        <v>0</v>
      </c>
      <c r="P27" s="75">
        <v>0</v>
      </c>
      <c r="Q27" s="75">
        <v>0</v>
      </c>
      <c r="R27" s="75">
        <v>0</v>
      </c>
      <c r="S27" s="75">
        <v>203631465</v>
      </c>
      <c r="T27" s="75">
        <v>-235337282</v>
      </c>
      <c r="U27" s="76">
        <f t="shared" si="4"/>
        <v>8294183</v>
      </c>
      <c r="V27" s="75">
        <v>478581533</v>
      </c>
      <c r="W27" s="76">
        <f t="shared" si="3"/>
        <v>486875716</v>
      </c>
    </row>
    <row r="28" spans="1:23" x14ac:dyDescent="0.2">
      <c r="A28" s="441" t="s">
        <v>348</v>
      </c>
      <c r="B28" s="441"/>
      <c r="C28" s="441"/>
      <c r="D28" s="441"/>
      <c r="E28" s="441"/>
      <c r="F28" s="441"/>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442" t="s">
        <v>380</v>
      </c>
      <c r="B29" s="442"/>
      <c r="C29" s="442"/>
      <c r="D29" s="442"/>
      <c r="E29" s="442"/>
      <c r="F29" s="442"/>
      <c r="G29" s="10">
        <v>23</v>
      </c>
      <c r="H29" s="78">
        <f>SUM(H10:H28)</f>
        <v>1672021210</v>
      </c>
      <c r="I29" s="78">
        <f t="shared" ref="I29:W29" si="5">SUM(I10:I28)</f>
        <v>5223432</v>
      </c>
      <c r="J29" s="78">
        <f t="shared" si="5"/>
        <v>83601061</v>
      </c>
      <c r="K29" s="78">
        <f t="shared" si="5"/>
        <v>136815284</v>
      </c>
      <c r="L29" s="78">
        <f t="shared" si="5"/>
        <v>124418267</v>
      </c>
      <c r="M29" s="78">
        <f t="shared" si="5"/>
        <v>0</v>
      </c>
      <c r="N29" s="78">
        <f t="shared" si="5"/>
        <v>0</v>
      </c>
      <c r="O29" s="78">
        <f t="shared" si="5"/>
        <v>0</v>
      </c>
      <c r="P29" s="78">
        <f t="shared" si="5"/>
        <v>61474</v>
      </c>
      <c r="Q29" s="78">
        <f t="shared" si="5"/>
        <v>0</v>
      </c>
      <c r="R29" s="78">
        <f t="shared" si="5"/>
        <v>0</v>
      </c>
      <c r="S29" s="78">
        <f t="shared" si="5"/>
        <v>430206412</v>
      </c>
      <c r="T29" s="78">
        <f t="shared" si="5"/>
        <v>284535940</v>
      </c>
      <c r="U29" s="78">
        <f t="shared" si="5"/>
        <v>2488046546</v>
      </c>
      <c r="V29" s="78">
        <f t="shared" si="5"/>
        <v>731023213</v>
      </c>
      <c r="W29" s="78">
        <f t="shared" si="5"/>
        <v>3219069759</v>
      </c>
    </row>
    <row r="30" spans="1:23" x14ac:dyDescent="0.2">
      <c r="A30" s="443" t="s">
        <v>349</v>
      </c>
      <c r="B30" s="444"/>
      <c r="C30" s="444"/>
      <c r="D30" s="444"/>
      <c r="E30" s="444"/>
      <c r="F30" s="444"/>
      <c r="G30" s="444"/>
      <c r="H30" s="444"/>
      <c r="I30" s="444"/>
      <c r="J30" s="444"/>
      <c r="K30" s="444"/>
      <c r="L30" s="444"/>
      <c r="M30" s="444"/>
      <c r="N30" s="444"/>
      <c r="O30" s="444"/>
      <c r="P30" s="444"/>
      <c r="Q30" s="444"/>
      <c r="R30" s="444"/>
      <c r="S30" s="444"/>
      <c r="T30" s="444"/>
      <c r="U30" s="444"/>
      <c r="V30" s="444"/>
      <c r="W30" s="444"/>
    </row>
    <row r="31" spans="1:23" ht="36.75" customHeight="1" x14ac:dyDescent="0.2">
      <c r="A31" s="439" t="s">
        <v>350</v>
      </c>
      <c r="B31" s="439"/>
      <c r="C31" s="439"/>
      <c r="D31" s="439"/>
      <c r="E31" s="439"/>
      <c r="F31" s="439"/>
      <c r="G31" s="9">
        <v>24</v>
      </c>
      <c r="H31" s="77">
        <f>SUM(H12:H20)</f>
        <v>0</v>
      </c>
      <c r="I31" s="77">
        <f t="shared" ref="I31:W31" si="6">SUM(I12:I20)</f>
        <v>-487131</v>
      </c>
      <c r="J31" s="77">
        <f t="shared" si="6"/>
        <v>0</v>
      </c>
      <c r="K31" s="77">
        <f t="shared" si="6"/>
        <v>0</v>
      </c>
      <c r="L31" s="77">
        <f t="shared" si="6"/>
        <v>0</v>
      </c>
      <c r="M31" s="77">
        <f t="shared" si="6"/>
        <v>0</v>
      </c>
      <c r="N31" s="77">
        <f t="shared" si="6"/>
        <v>0</v>
      </c>
      <c r="O31" s="77">
        <f t="shared" si="6"/>
        <v>0</v>
      </c>
      <c r="P31" s="77">
        <f t="shared" si="6"/>
        <v>-843808</v>
      </c>
      <c r="Q31" s="77">
        <f t="shared" si="6"/>
        <v>0</v>
      </c>
      <c r="R31" s="77">
        <f t="shared" si="6"/>
        <v>0</v>
      </c>
      <c r="S31" s="77">
        <f t="shared" si="6"/>
        <v>487131</v>
      </c>
      <c r="T31" s="77">
        <f t="shared" si="6"/>
        <v>0</v>
      </c>
      <c r="U31" s="77">
        <f t="shared" si="6"/>
        <v>-843808</v>
      </c>
      <c r="V31" s="77">
        <f t="shared" si="6"/>
        <v>0</v>
      </c>
      <c r="W31" s="77">
        <f t="shared" si="6"/>
        <v>-843808</v>
      </c>
    </row>
    <row r="32" spans="1:23" ht="31.5" customHeight="1" x14ac:dyDescent="0.2">
      <c r="A32" s="439" t="s">
        <v>351</v>
      </c>
      <c r="B32" s="439"/>
      <c r="C32" s="439"/>
      <c r="D32" s="439"/>
      <c r="E32" s="439"/>
      <c r="F32" s="439"/>
      <c r="G32" s="9">
        <v>25</v>
      </c>
      <c r="H32" s="77">
        <f>H11+H31</f>
        <v>0</v>
      </c>
      <c r="I32" s="77">
        <f t="shared" ref="I32:W32" si="7">I11+I31</f>
        <v>-487131</v>
      </c>
      <c r="J32" s="77">
        <f t="shared" si="7"/>
        <v>0</v>
      </c>
      <c r="K32" s="77">
        <f t="shared" si="7"/>
        <v>0</v>
      </c>
      <c r="L32" s="77">
        <f t="shared" si="7"/>
        <v>0</v>
      </c>
      <c r="M32" s="77">
        <f t="shared" si="7"/>
        <v>0</v>
      </c>
      <c r="N32" s="77">
        <f t="shared" si="7"/>
        <v>0</v>
      </c>
      <c r="O32" s="77">
        <f t="shared" si="7"/>
        <v>0</v>
      </c>
      <c r="P32" s="77">
        <f t="shared" si="7"/>
        <v>-843808</v>
      </c>
      <c r="Q32" s="77">
        <f t="shared" si="7"/>
        <v>0</v>
      </c>
      <c r="R32" s="77">
        <f t="shared" si="7"/>
        <v>0</v>
      </c>
      <c r="S32" s="77">
        <f t="shared" si="7"/>
        <v>487131</v>
      </c>
      <c r="T32" s="77">
        <f t="shared" si="7"/>
        <v>284535940</v>
      </c>
      <c r="U32" s="77">
        <f t="shared" si="7"/>
        <v>283692132</v>
      </c>
      <c r="V32" s="77">
        <f t="shared" si="7"/>
        <v>21315740</v>
      </c>
      <c r="W32" s="77">
        <f t="shared" si="7"/>
        <v>305007872</v>
      </c>
    </row>
    <row r="33" spans="1:23" ht="30.75" customHeight="1" x14ac:dyDescent="0.2">
      <c r="A33" s="440" t="s">
        <v>352</v>
      </c>
      <c r="B33" s="440"/>
      <c r="C33" s="440"/>
      <c r="D33" s="440"/>
      <c r="E33" s="440"/>
      <c r="F33" s="440"/>
      <c r="G33" s="10">
        <v>26</v>
      </c>
      <c r="H33" s="78">
        <f>SUM(H21:H28)</f>
        <v>0</v>
      </c>
      <c r="I33" s="78">
        <f t="shared" ref="I33:W33" si="8">SUM(I21:I28)</f>
        <v>406280</v>
      </c>
      <c r="J33" s="78">
        <f t="shared" si="8"/>
        <v>0</v>
      </c>
      <c r="K33" s="78">
        <f t="shared" si="8"/>
        <v>40000000</v>
      </c>
      <c r="L33" s="78">
        <f t="shared" si="8"/>
        <v>38299118</v>
      </c>
      <c r="M33" s="78">
        <f t="shared" si="8"/>
        <v>0</v>
      </c>
      <c r="N33" s="78">
        <f t="shared" si="8"/>
        <v>0</v>
      </c>
      <c r="O33" s="78">
        <f t="shared" si="8"/>
        <v>0</v>
      </c>
      <c r="P33" s="78">
        <f t="shared" si="8"/>
        <v>0</v>
      </c>
      <c r="Q33" s="78">
        <f t="shared" si="8"/>
        <v>0</v>
      </c>
      <c r="R33" s="78">
        <f t="shared" si="8"/>
        <v>0</v>
      </c>
      <c r="S33" s="78">
        <f t="shared" si="8"/>
        <v>81044851</v>
      </c>
      <c r="T33" s="78">
        <f t="shared" si="8"/>
        <v>-235337282</v>
      </c>
      <c r="U33" s="78">
        <f t="shared" si="8"/>
        <v>-152185269</v>
      </c>
      <c r="V33" s="78">
        <f t="shared" si="8"/>
        <v>478581533</v>
      </c>
      <c r="W33" s="78">
        <f t="shared" si="8"/>
        <v>326396264</v>
      </c>
    </row>
    <row r="34" spans="1:23" x14ac:dyDescent="0.2">
      <c r="A34" s="443" t="s">
        <v>353</v>
      </c>
      <c r="B34" s="445"/>
      <c r="C34" s="445"/>
      <c r="D34" s="445"/>
      <c r="E34" s="445"/>
      <c r="F34" s="445"/>
      <c r="G34" s="445"/>
      <c r="H34" s="445"/>
      <c r="I34" s="445"/>
      <c r="J34" s="445"/>
      <c r="K34" s="445"/>
      <c r="L34" s="445"/>
      <c r="M34" s="445"/>
      <c r="N34" s="445"/>
      <c r="O34" s="445"/>
      <c r="P34" s="445"/>
      <c r="Q34" s="445"/>
      <c r="R34" s="445"/>
      <c r="S34" s="445"/>
      <c r="T34" s="445"/>
      <c r="U34" s="445"/>
      <c r="V34" s="445"/>
      <c r="W34" s="445"/>
    </row>
    <row r="35" spans="1:23" x14ac:dyDescent="0.2">
      <c r="A35" s="446" t="s">
        <v>381</v>
      </c>
      <c r="B35" s="446"/>
      <c r="C35" s="446"/>
      <c r="D35" s="446"/>
      <c r="E35" s="446"/>
      <c r="F35" s="446"/>
      <c r="G35" s="8">
        <v>27</v>
      </c>
      <c r="H35" s="75">
        <f>+H29</f>
        <v>1672021210</v>
      </c>
      <c r="I35" s="75">
        <f t="shared" ref="I35:S35" si="9">+I29</f>
        <v>5223432</v>
      </c>
      <c r="J35" s="75">
        <f>+J29</f>
        <v>83601061</v>
      </c>
      <c r="K35" s="75">
        <f t="shared" si="9"/>
        <v>136815284</v>
      </c>
      <c r="L35" s="75">
        <f t="shared" si="9"/>
        <v>124418267</v>
      </c>
      <c r="M35" s="75">
        <f t="shared" si="9"/>
        <v>0</v>
      </c>
      <c r="N35" s="75">
        <f t="shared" si="9"/>
        <v>0</v>
      </c>
      <c r="O35" s="75">
        <f t="shared" si="9"/>
        <v>0</v>
      </c>
      <c r="P35" s="75">
        <f t="shared" si="9"/>
        <v>61474</v>
      </c>
      <c r="Q35" s="75">
        <f t="shared" si="9"/>
        <v>0</v>
      </c>
      <c r="R35" s="75">
        <f t="shared" si="9"/>
        <v>0</v>
      </c>
      <c r="S35" s="75">
        <f t="shared" si="9"/>
        <v>430206412</v>
      </c>
      <c r="T35" s="75">
        <f>+T29</f>
        <v>284535940</v>
      </c>
      <c r="U35" s="76">
        <f t="shared" ref="U35:U37" si="10">H35+I35+J35+K35-L35+M35+N35+O35+P35+Q35+R35+S35+T35</f>
        <v>2488046546</v>
      </c>
      <c r="V35" s="75">
        <v>731023213</v>
      </c>
      <c r="W35" s="76">
        <f t="shared" ref="W35:W37" si="11">U35+V35</f>
        <v>3219069759</v>
      </c>
    </row>
    <row r="36" spans="1:23" x14ac:dyDescent="0.2">
      <c r="A36" s="441" t="s">
        <v>329</v>
      </c>
      <c r="B36" s="441"/>
      <c r="C36" s="441"/>
      <c r="D36" s="441"/>
      <c r="E36" s="441"/>
      <c r="F36" s="441"/>
      <c r="G36" s="8">
        <v>28</v>
      </c>
      <c r="H36" s="75">
        <v>0</v>
      </c>
      <c r="I36" s="75">
        <v>0</v>
      </c>
      <c r="J36" s="75">
        <v>0</v>
      </c>
      <c r="K36" s="75">
        <v>0</v>
      </c>
      <c r="L36" s="75">
        <v>0</v>
      </c>
      <c r="M36" s="75">
        <v>0</v>
      </c>
      <c r="N36" s="75">
        <v>0</v>
      </c>
      <c r="O36" s="75">
        <v>0</v>
      </c>
      <c r="P36" s="75">
        <v>0</v>
      </c>
      <c r="Q36" s="75">
        <v>0</v>
      </c>
      <c r="R36" s="75">
        <v>0</v>
      </c>
      <c r="S36" s="75">
        <v>0</v>
      </c>
      <c r="T36" s="75">
        <v>0</v>
      </c>
      <c r="U36" s="76">
        <f t="shared" si="10"/>
        <v>0</v>
      </c>
      <c r="V36" s="75">
        <v>0</v>
      </c>
      <c r="W36" s="76">
        <f t="shared" si="11"/>
        <v>0</v>
      </c>
    </row>
    <row r="37" spans="1:23" x14ac:dyDescent="0.2">
      <c r="A37" s="441" t="s">
        <v>330</v>
      </c>
      <c r="B37" s="441"/>
      <c r="C37" s="441"/>
      <c r="D37" s="441"/>
      <c r="E37" s="441"/>
      <c r="F37" s="441"/>
      <c r="G37" s="8">
        <v>29</v>
      </c>
      <c r="H37" s="75">
        <v>0</v>
      </c>
      <c r="I37" s="75">
        <v>0</v>
      </c>
      <c r="J37" s="75">
        <v>0</v>
      </c>
      <c r="K37" s="75">
        <v>0</v>
      </c>
      <c r="L37" s="75">
        <v>0</v>
      </c>
      <c r="M37" s="75">
        <v>0</v>
      </c>
      <c r="N37" s="75">
        <v>0</v>
      </c>
      <c r="O37" s="75">
        <v>0</v>
      </c>
      <c r="P37" s="75">
        <v>0</v>
      </c>
      <c r="Q37" s="75">
        <v>0</v>
      </c>
      <c r="R37" s="75">
        <v>0</v>
      </c>
      <c r="S37" s="75">
        <v>0</v>
      </c>
      <c r="T37" s="75">
        <v>0</v>
      </c>
      <c r="U37" s="76">
        <f t="shared" si="10"/>
        <v>0</v>
      </c>
      <c r="V37" s="75">
        <v>0</v>
      </c>
      <c r="W37" s="76">
        <f t="shared" si="11"/>
        <v>0</v>
      </c>
    </row>
    <row r="38" spans="1:23" ht="25.5" customHeight="1" x14ac:dyDescent="0.2">
      <c r="A38" s="447" t="s">
        <v>382</v>
      </c>
      <c r="B38" s="447"/>
      <c r="C38" s="447"/>
      <c r="D38" s="447"/>
      <c r="E38" s="447"/>
      <c r="F38" s="447"/>
      <c r="G38" s="9">
        <v>30</v>
      </c>
      <c r="H38" s="77">
        <f>H35+H36+H37</f>
        <v>1672021210</v>
      </c>
      <c r="I38" s="77">
        <f t="shared" ref="I38:W38" si="12">I35+I36+I37</f>
        <v>5223432</v>
      </c>
      <c r="J38" s="77">
        <f t="shared" si="12"/>
        <v>83601061</v>
      </c>
      <c r="K38" s="77">
        <f t="shared" si="12"/>
        <v>136815284</v>
      </c>
      <c r="L38" s="77">
        <f t="shared" si="12"/>
        <v>124418267</v>
      </c>
      <c r="M38" s="77">
        <f t="shared" si="12"/>
        <v>0</v>
      </c>
      <c r="N38" s="77">
        <f t="shared" si="12"/>
        <v>0</v>
      </c>
      <c r="O38" s="77">
        <f t="shared" si="12"/>
        <v>0</v>
      </c>
      <c r="P38" s="77">
        <f t="shared" si="12"/>
        <v>61474</v>
      </c>
      <c r="Q38" s="77">
        <f t="shared" si="12"/>
        <v>0</v>
      </c>
      <c r="R38" s="77">
        <f t="shared" si="12"/>
        <v>0</v>
      </c>
      <c r="S38" s="77">
        <f t="shared" si="12"/>
        <v>430206412</v>
      </c>
      <c r="T38" s="77">
        <f t="shared" si="12"/>
        <v>284535940</v>
      </c>
      <c r="U38" s="77">
        <f t="shared" si="12"/>
        <v>2488046546</v>
      </c>
      <c r="V38" s="77">
        <f t="shared" si="12"/>
        <v>731023213</v>
      </c>
      <c r="W38" s="77">
        <f t="shared" si="12"/>
        <v>3219069759</v>
      </c>
    </row>
    <row r="39" spans="1:23" x14ac:dyDescent="0.2">
      <c r="A39" s="441" t="s">
        <v>331</v>
      </c>
      <c r="B39" s="441"/>
      <c r="C39" s="441"/>
      <c r="D39" s="441"/>
      <c r="E39" s="441"/>
      <c r="F39" s="441"/>
      <c r="G39" s="8">
        <v>31</v>
      </c>
      <c r="H39" s="79">
        <v>0</v>
      </c>
      <c r="I39" s="79">
        <v>0</v>
      </c>
      <c r="J39" s="79">
        <v>0</v>
      </c>
      <c r="K39" s="79">
        <v>0</v>
      </c>
      <c r="L39" s="79">
        <v>0</v>
      </c>
      <c r="M39" s="79">
        <v>0</v>
      </c>
      <c r="N39" s="79">
        <v>0</v>
      </c>
      <c r="O39" s="79">
        <v>0</v>
      </c>
      <c r="P39" s="79">
        <v>0</v>
      </c>
      <c r="Q39" s="79">
        <v>0</v>
      </c>
      <c r="R39" s="79">
        <v>0</v>
      </c>
      <c r="S39" s="79">
        <v>0</v>
      </c>
      <c r="T39" s="75">
        <v>-329593506</v>
      </c>
      <c r="U39" s="76">
        <f t="shared" ref="U39:U56" si="13">H39+I39+J39+K39-L39+M39+N39+O39+P39+Q39+R39+S39+T39</f>
        <v>-329593506</v>
      </c>
      <c r="V39" s="75">
        <v>-29212285</v>
      </c>
      <c r="W39" s="76">
        <f t="shared" ref="W39:W56" si="14">U39+V39</f>
        <v>-358805791</v>
      </c>
    </row>
    <row r="40" spans="1:23" x14ac:dyDescent="0.2">
      <c r="A40" s="441" t="s">
        <v>332</v>
      </c>
      <c r="B40" s="441"/>
      <c r="C40" s="441"/>
      <c r="D40" s="441"/>
      <c r="E40" s="441"/>
      <c r="F40" s="441"/>
      <c r="G40" s="8">
        <v>32</v>
      </c>
      <c r="H40" s="79">
        <v>0</v>
      </c>
      <c r="I40" s="79">
        <v>0</v>
      </c>
      <c r="J40" s="79">
        <v>0</v>
      </c>
      <c r="K40" s="79">
        <v>0</v>
      </c>
      <c r="L40" s="79">
        <v>0</v>
      </c>
      <c r="M40" s="79">
        <v>0</v>
      </c>
      <c r="N40" s="75">
        <v>263962</v>
      </c>
      <c r="O40" s="79">
        <v>0</v>
      </c>
      <c r="P40" s="79">
        <v>0</v>
      </c>
      <c r="Q40" s="79">
        <v>0</v>
      </c>
      <c r="R40" s="79">
        <v>0</v>
      </c>
      <c r="S40" s="79">
        <v>0</v>
      </c>
      <c r="T40" s="79">
        <v>0</v>
      </c>
      <c r="U40" s="76">
        <f t="shared" si="13"/>
        <v>263962</v>
      </c>
      <c r="V40" s="75">
        <v>0</v>
      </c>
      <c r="W40" s="76">
        <f t="shared" si="14"/>
        <v>263962</v>
      </c>
    </row>
    <row r="41" spans="1:23" ht="27" customHeight="1" x14ac:dyDescent="0.2">
      <c r="A41" s="441" t="s">
        <v>354</v>
      </c>
      <c r="B41" s="441"/>
      <c r="C41" s="441"/>
      <c r="D41" s="441"/>
      <c r="E41" s="441"/>
      <c r="F41" s="441"/>
      <c r="G41" s="8">
        <v>33</v>
      </c>
      <c r="H41" s="79">
        <v>0</v>
      </c>
      <c r="I41" s="79">
        <v>0</v>
      </c>
      <c r="J41" s="79">
        <v>0</v>
      </c>
      <c r="K41" s="79">
        <v>0</v>
      </c>
      <c r="L41" s="79">
        <v>0</v>
      </c>
      <c r="M41" s="79">
        <v>0</v>
      </c>
      <c r="N41" s="79">
        <v>0</v>
      </c>
      <c r="O41" s="75">
        <v>0</v>
      </c>
      <c r="P41" s="79">
        <v>0</v>
      </c>
      <c r="Q41" s="79">
        <v>0</v>
      </c>
      <c r="R41" s="79">
        <v>0</v>
      </c>
      <c r="S41" s="75">
        <v>0</v>
      </c>
      <c r="T41" s="75">
        <v>0</v>
      </c>
      <c r="U41" s="76">
        <f t="shared" si="13"/>
        <v>0</v>
      </c>
      <c r="V41" s="75">
        <v>0</v>
      </c>
      <c r="W41" s="76">
        <f t="shared" si="14"/>
        <v>0</v>
      </c>
    </row>
    <row r="42" spans="1:23" ht="20.25" customHeight="1" x14ac:dyDescent="0.2">
      <c r="A42" s="441" t="s">
        <v>334</v>
      </c>
      <c r="B42" s="441"/>
      <c r="C42" s="441"/>
      <c r="D42" s="441"/>
      <c r="E42" s="441"/>
      <c r="F42" s="441"/>
      <c r="G42" s="8">
        <v>34</v>
      </c>
      <c r="H42" s="79">
        <v>0</v>
      </c>
      <c r="I42" s="79">
        <v>0</v>
      </c>
      <c r="J42" s="79">
        <v>0</v>
      </c>
      <c r="K42" s="79">
        <v>0</v>
      </c>
      <c r="L42" s="79">
        <v>0</v>
      </c>
      <c r="M42" s="79">
        <v>0</v>
      </c>
      <c r="N42" s="79">
        <v>0</v>
      </c>
      <c r="O42" s="79">
        <v>0</v>
      </c>
      <c r="P42" s="75">
        <v>-73904</v>
      </c>
      <c r="Q42" s="79">
        <v>0</v>
      </c>
      <c r="R42" s="79">
        <v>0</v>
      </c>
      <c r="S42" s="75">
        <v>0</v>
      </c>
      <c r="T42" s="75">
        <v>0</v>
      </c>
      <c r="U42" s="76">
        <f t="shared" si="13"/>
        <v>-73904</v>
      </c>
      <c r="V42" s="75">
        <v>0</v>
      </c>
      <c r="W42" s="76">
        <f t="shared" si="14"/>
        <v>-73904</v>
      </c>
    </row>
    <row r="43" spans="1:23" ht="21" customHeight="1" x14ac:dyDescent="0.2">
      <c r="A43" s="441" t="s">
        <v>335</v>
      </c>
      <c r="B43" s="441"/>
      <c r="C43" s="441"/>
      <c r="D43" s="441"/>
      <c r="E43" s="441"/>
      <c r="F43" s="441"/>
      <c r="G43" s="8">
        <v>35</v>
      </c>
      <c r="H43" s="79">
        <v>0</v>
      </c>
      <c r="I43" s="79">
        <v>0</v>
      </c>
      <c r="J43" s="79">
        <v>0</v>
      </c>
      <c r="K43" s="79">
        <v>0</v>
      </c>
      <c r="L43" s="79">
        <v>0</v>
      </c>
      <c r="M43" s="79">
        <v>0</v>
      </c>
      <c r="N43" s="79">
        <v>0</v>
      </c>
      <c r="O43" s="79">
        <v>0</v>
      </c>
      <c r="P43" s="79">
        <v>0</v>
      </c>
      <c r="Q43" s="75">
        <v>0</v>
      </c>
      <c r="R43" s="79">
        <v>0</v>
      </c>
      <c r="S43" s="75">
        <v>0</v>
      </c>
      <c r="T43" s="75">
        <v>0</v>
      </c>
      <c r="U43" s="76">
        <f t="shared" si="13"/>
        <v>0</v>
      </c>
      <c r="V43" s="75">
        <v>0</v>
      </c>
      <c r="W43" s="76">
        <f t="shared" si="14"/>
        <v>0</v>
      </c>
    </row>
    <row r="44" spans="1:23" ht="29.25" customHeight="1" x14ac:dyDescent="0.2">
      <c r="A44" s="441" t="s">
        <v>336</v>
      </c>
      <c r="B44" s="441"/>
      <c r="C44" s="441"/>
      <c r="D44" s="441"/>
      <c r="E44" s="441"/>
      <c r="F44" s="441"/>
      <c r="G44" s="8">
        <v>36</v>
      </c>
      <c r="H44" s="79">
        <v>0</v>
      </c>
      <c r="I44" s="79">
        <v>0</v>
      </c>
      <c r="J44" s="79">
        <v>0</v>
      </c>
      <c r="K44" s="79">
        <v>0</v>
      </c>
      <c r="L44" s="79">
        <v>0</v>
      </c>
      <c r="M44" s="79">
        <v>0</v>
      </c>
      <c r="N44" s="79">
        <v>0</v>
      </c>
      <c r="O44" s="79">
        <v>0</v>
      </c>
      <c r="P44" s="79">
        <v>0</v>
      </c>
      <c r="Q44" s="79">
        <v>0</v>
      </c>
      <c r="R44" s="75">
        <v>0</v>
      </c>
      <c r="S44" s="75">
        <v>0</v>
      </c>
      <c r="T44" s="75">
        <v>0</v>
      </c>
      <c r="U44" s="76">
        <f t="shared" si="13"/>
        <v>0</v>
      </c>
      <c r="V44" s="75">
        <v>0</v>
      </c>
      <c r="W44" s="76">
        <f t="shared" si="14"/>
        <v>0</v>
      </c>
    </row>
    <row r="45" spans="1:23" ht="21" customHeight="1" x14ac:dyDescent="0.2">
      <c r="A45" s="441" t="s">
        <v>355</v>
      </c>
      <c r="B45" s="441"/>
      <c r="C45" s="441"/>
      <c r="D45" s="441"/>
      <c r="E45" s="441"/>
      <c r="F45" s="441"/>
      <c r="G45" s="8">
        <v>37</v>
      </c>
      <c r="H45" s="79">
        <v>0</v>
      </c>
      <c r="I45" s="79">
        <v>0</v>
      </c>
      <c r="J45" s="79">
        <v>0</v>
      </c>
      <c r="K45" s="79">
        <v>0</v>
      </c>
      <c r="L45" s="79">
        <v>0</v>
      </c>
      <c r="M45" s="79">
        <v>0</v>
      </c>
      <c r="N45" s="75">
        <v>0</v>
      </c>
      <c r="O45" s="75">
        <v>0</v>
      </c>
      <c r="P45" s="75">
        <v>0</v>
      </c>
      <c r="Q45" s="75">
        <v>0</v>
      </c>
      <c r="R45" s="75">
        <v>0</v>
      </c>
      <c r="S45" s="75">
        <v>0</v>
      </c>
      <c r="T45" s="75">
        <v>0</v>
      </c>
      <c r="U45" s="76">
        <f t="shared" si="13"/>
        <v>0</v>
      </c>
      <c r="V45" s="75">
        <v>0</v>
      </c>
      <c r="W45" s="76">
        <f t="shared" si="14"/>
        <v>0</v>
      </c>
    </row>
    <row r="46" spans="1:23" x14ac:dyDescent="0.2">
      <c r="A46" s="441" t="s">
        <v>338</v>
      </c>
      <c r="B46" s="441"/>
      <c r="C46" s="441"/>
      <c r="D46" s="441"/>
      <c r="E46" s="441"/>
      <c r="F46" s="441"/>
      <c r="G46" s="8">
        <v>38</v>
      </c>
      <c r="H46" s="79">
        <v>0</v>
      </c>
      <c r="I46" s="79">
        <v>0</v>
      </c>
      <c r="J46" s="79">
        <v>0</v>
      </c>
      <c r="K46" s="79">
        <v>0</v>
      </c>
      <c r="L46" s="79">
        <v>0</v>
      </c>
      <c r="M46" s="79">
        <v>0</v>
      </c>
      <c r="N46" s="75">
        <v>0</v>
      </c>
      <c r="O46" s="75">
        <v>0</v>
      </c>
      <c r="P46" s="75">
        <v>0</v>
      </c>
      <c r="Q46" s="75">
        <v>0</v>
      </c>
      <c r="R46" s="75">
        <v>0</v>
      </c>
      <c r="S46" s="75">
        <v>0</v>
      </c>
      <c r="T46" s="75">
        <v>0</v>
      </c>
      <c r="U46" s="76">
        <f t="shared" si="13"/>
        <v>0</v>
      </c>
      <c r="V46" s="75">
        <v>0</v>
      </c>
      <c r="W46" s="76">
        <f t="shared" si="14"/>
        <v>0</v>
      </c>
    </row>
    <row r="47" spans="1:23" x14ac:dyDescent="0.2">
      <c r="A47" s="441" t="s">
        <v>339</v>
      </c>
      <c r="B47" s="441"/>
      <c r="C47" s="441"/>
      <c r="D47" s="441"/>
      <c r="E47" s="441"/>
      <c r="F47" s="441"/>
      <c r="G47" s="8">
        <v>39</v>
      </c>
      <c r="H47" s="75">
        <v>0</v>
      </c>
      <c r="I47" s="75">
        <v>0</v>
      </c>
      <c r="J47" s="75">
        <v>0</v>
      </c>
      <c r="K47" s="75">
        <v>0</v>
      </c>
      <c r="L47" s="75">
        <v>0</v>
      </c>
      <c r="M47" s="75">
        <v>0</v>
      </c>
      <c r="N47" s="75">
        <v>0</v>
      </c>
      <c r="O47" s="75">
        <v>0</v>
      </c>
      <c r="P47" s="75">
        <v>0</v>
      </c>
      <c r="Q47" s="75">
        <v>0</v>
      </c>
      <c r="R47" s="75">
        <v>0</v>
      </c>
      <c r="S47" s="75">
        <v>0</v>
      </c>
      <c r="T47" s="75">
        <v>0</v>
      </c>
      <c r="U47" s="76">
        <f t="shared" si="13"/>
        <v>0</v>
      </c>
      <c r="V47" s="75">
        <v>0</v>
      </c>
      <c r="W47" s="76">
        <f t="shared" si="14"/>
        <v>0</v>
      </c>
    </row>
    <row r="48" spans="1:23" x14ac:dyDescent="0.2">
      <c r="A48" s="441" t="s">
        <v>340</v>
      </c>
      <c r="B48" s="441"/>
      <c r="C48" s="441"/>
      <c r="D48" s="441"/>
      <c r="E48" s="441"/>
      <c r="F48" s="441"/>
      <c r="G48" s="8">
        <v>40</v>
      </c>
      <c r="H48" s="79">
        <v>0</v>
      </c>
      <c r="I48" s="79">
        <v>0</v>
      </c>
      <c r="J48" s="79">
        <v>0</v>
      </c>
      <c r="K48" s="79">
        <v>0</v>
      </c>
      <c r="L48" s="79">
        <v>0</v>
      </c>
      <c r="M48" s="79">
        <v>0</v>
      </c>
      <c r="N48" s="75">
        <v>0</v>
      </c>
      <c r="O48" s="75">
        <v>0</v>
      </c>
      <c r="P48" s="75">
        <v>13302</v>
      </c>
      <c r="Q48" s="75">
        <v>0</v>
      </c>
      <c r="R48" s="75">
        <v>0</v>
      </c>
      <c r="S48" s="75">
        <v>0</v>
      </c>
      <c r="T48" s="75">
        <v>0</v>
      </c>
      <c r="U48" s="76">
        <f t="shared" si="13"/>
        <v>13302</v>
      </c>
      <c r="V48" s="75">
        <v>0</v>
      </c>
      <c r="W48" s="76">
        <f t="shared" si="14"/>
        <v>13302</v>
      </c>
    </row>
    <row r="49" spans="1:23" ht="24" customHeight="1" x14ac:dyDescent="0.2">
      <c r="A49" s="441" t="s">
        <v>356</v>
      </c>
      <c r="B49" s="441"/>
      <c r="C49" s="441"/>
      <c r="D49" s="441"/>
      <c r="E49" s="441"/>
      <c r="F49" s="44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4"/>
        <v>0</v>
      </c>
    </row>
    <row r="50" spans="1:23" ht="26.25" customHeight="1" x14ac:dyDescent="0.2">
      <c r="A50" s="441" t="s">
        <v>342</v>
      </c>
      <c r="B50" s="441"/>
      <c r="C50" s="441"/>
      <c r="D50" s="441"/>
      <c r="E50" s="441"/>
      <c r="F50" s="441"/>
      <c r="G50" s="8">
        <v>42</v>
      </c>
      <c r="H50" s="75">
        <v>0</v>
      </c>
      <c r="I50" s="75">
        <v>0</v>
      </c>
      <c r="J50" s="75">
        <v>0</v>
      </c>
      <c r="K50" s="75">
        <v>0</v>
      </c>
      <c r="L50" s="75">
        <v>0</v>
      </c>
      <c r="M50" s="75">
        <v>0</v>
      </c>
      <c r="N50" s="75">
        <v>0</v>
      </c>
      <c r="O50" s="75">
        <v>0</v>
      </c>
      <c r="P50" s="75">
        <v>0</v>
      </c>
      <c r="Q50" s="75">
        <v>0</v>
      </c>
      <c r="R50" s="75">
        <v>0</v>
      </c>
      <c r="S50" s="75">
        <v>0</v>
      </c>
      <c r="T50" s="75">
        <v>0</v>
      </c>
      <c r="U50" s="76">
        <f t="shared" si="13"/>
        <v>0</v>
      </c>
      <c r="V50" s="75">
        <v>0</v>
      </c>
      <c r="W50" s="76">
        <f t="shared" si="14"/>
        <v>0</v>
      </c>
    </row>
    <row r="51" spans="1:23" ht="22.5" customHeight="1" x14ac:dyDescent="0.2">
      <c r="A51" s="441" t="s">
        <v>357</v>
      </c>
      <c r="B51" s="441"/>
      <c r="C51" s="441"/>
      <c r="D51" s="441"/>
      <c r="E51" s="441"/>
      <c r="F51" s="441"/>
      <c r="G51" s="8">
        <v>43</v>
      </c>
      <c r="H51" s="75">
        <v>0</v>
      </c>
      <c r="I51" s="75">
        <v>0</v>
      </c>
      <c r="J51" s="75">
        <v>0</v>
      </c>
      <c r="K51" s="75">
        <v>0</v>
      </c>
      <c r="L51" s="75">
        <v>0</v>
      </c>
      <c r="M51" s="75">
        <v>0</v>
      </c>
      <c r="N51" s="75">
        <v>0</v>
      </c>
      <c r="O51" s="75">
        <v>0</v>
      </c>
      <c r="P51" s="75">
        <v>0</v>
      </c>
      <c r="Q51" s="75">
        <v>0</v>
      </c>
      <c r="R51" s="75">
        <v>0</v>
      </c>
      <c r="S51" s="75">
        <v>0</v>
      </c>
      <c r="T51" s="75">
        <v>0</v>
      </c>
      <c r="U51" s="76">
        <f t="shared" si="13"/>
        <v>0</v>
      </c>
      <c r="V51" s="75">
        <v>0</v>
      </c>
      <c r="W51" s="76">
        <f t="shared" si="14"/>
        <v>0</v>
      </c>
    </row>
    <row r="52" spans="1:23" x14ac:dyDescent="0.2">
      <c r="A52" s="441" t="s">
        <v>344</v>
      </c>
      <c r="B52" s="441"/>
      <c r="C52" s="441"/>
      <c r="D52" s="441"/>
      <c r="E52" s="441"/>
      <c r="F52" s="441"/>
      <c r="G52" s="8">
        <v>44</v>
      </c>
      <c r="H52" s="75">
        <v>0</v>
      </c>
      <c r="I52" s="75">
        <v>0</v>
      </c>
      <c r="J52" s="75">
        <v>0</v>
      </c>
      <c r="K52" s="75">
        <v>0</v>
      </c>
      <c r="L52" s="75">
        <v>0</v>
      </c>
      <c r="M52" s="75">
        <v>0</v>
      </c>
      <c r="N52" s="75">
        <v>0</v>
      </c>
      <c r="O52" s="75">
        <v>0</v>
      </c>
      <c r="P52" s="75">
        <v>0</v>
      </c>
      <c r="Q52" s="75">
        <v>0</v>
      </c>
      <c r="R52" s="75">
        <v>0</v>
      </c>
      <c r="S52" s="75">
        <v>0</v>
      </c>
      <c r="T52" s="75">
        <v>0</v>
      </c>
      <c r="U52" s="76">
        <f t="shared" si="13"/>
        <v>0</v>
      </c>
      <c r="V52" s="75">
        <v>0</v>
      </c>
      <c r="W52" s="76">
        <f t="shared" si="14"/>
        <v>0</v>
      </c>
    </row>
    <row r="53" spans="1:23" x14ac:dyDescent="0.2">
      <c r="A53" s="441" t="s">
        <v>345</v>
      </c>
      <c r="B53" s="441"/>
      <c r="C53" s="441"/>
      <c r="D53" s="441"/>
      <c r="E53" s="441"/>
      <c r="F53" s="441"/>
      <c r="G53" s="8">
        <v>45</v>
      </c>
      <c r="H53" s="75">
        <v>0</v>
      </c>
      <c r="I53" s="75">
        <v>0</v>
      </c>
      <c r="J53" s="75">
        <v>0</v>
      </c>
      <c r="K53" s="75">
        <v>0</v>
      </c>
      <c r="L53" s="75">
        <v>0</v>
      </c>
      <c r="M53" s="75">
        <v>0</v>
      </c>
      <c r="N53" s="75">
        <v>0</v>
      </c>
      <c r="O53" s="75">
        <v>0</v>
      </c>
      <c r="P53" s="75">
        <v>0</v>
      </c>
      <c r="Q53" s="75">
        <v>0</v>
      </c>
      <c r="R53" s="75">
        <v>0</v>
      </c>
      <c r="S53" s="75">
        <v>0</v>
      </c>
      <c r="T53" s="75">
        <v>0</v>
      </c>
      <c r="U53" s="76">
        <f t="shared" si="13"/>
        <v>0</v>
      </c>
      <c r="V53" s="75">
        <v>0</v>
      </c>
      <c r="W53" s="76">
        <f t="shared" si="14"/>
        <v>0</v>
      </c>
    </row>
    <row r="54" spans="1:23" x14ac:dyDescent="0.2">
      <c r="A54" s="441" t="s">
        <v>346</v>
      </c>
      <c r="B54" s="441"/>
      <c r="C54" s="441"/>
      <c r="D54" s="441"/>
      <c r="E54" s="441"/>
      <c r="F54" s="441"/>
      <c r="G54" s="8">
        <v>46</v>
      </c>
      <c r="H54" s="75">
        <v>0</v>
      </c>
      <c r="I54" s="75">
        <v>0</v>
      </c>
      <c r="J54" s="75">
        <v>0</v>
      </c>
      <c r="K54" s="75">
        <v>0</v>
      </c>
      <c r="L54" s="75">
        <v>0</v>
      </c>
      <c r="M54" s="75">
        <v>0</v>
      </c>
      <c r="N54" s="75">
        <v>2249472</v>
      </c>
      <c r="O54" s="75">
        <v>0</v>
      </c>
      <c r="P54" s="75">
        <v>0</v>
      </c>
      <c r="Q54" s="75">
        <v>0</v>
      </c>
      <c r="R54" s="75">
        <v>0</v>
      </c>
      <c r="S54" s="75">
        <v>1140526</v>
      </c>
      <c r="T54" s="75">
        <v>0</v>
      </c>
      <c r="U54" s="76">
        <f t="shared" si="13"/>
        <v>3389998</v>
      </c>
      <c r="V54" s="75">
        <v>0</v>
      </c>
      <c r="W54" s="76">
        <f t="shared" si="14"/>
        <v>3389998</v>
      </c>
    </row>
    <row r="55" spans="1:23" x14ac:dyDescent="0.2">
      <c r="A55" s="441" t="s">
        <v>347</v>
      </c>
      <c r="B55" s="441"/>
      <c r="C55" s="441"/>
      <c r="D55" s="441"/>
      <c r="E55" s="441"/>
      <c r="F55" s="441"/>
      <c r="G55" s="8">
        <v>47</v>
      </c>
      <c r="H55" s="75">
        <v>0</v>
      </c>
      <c r="I55" s="75">
        <v>0</v>
      </c>
      <c r="J55" s="75">
        <v>0</v>
      </c>
      <c r="K55" s="75">
        <v>0</v>
      </c>
      <c r="L55" s="75">
        <v>0</v>
      </c>
      <c r="M55" s="75">
        <v>0</v>
      </c>
      <c r="N55" s="75">
        <v>0</v>
      </c>
      <c r="O55" s="75">
        <v>0</v>
      </c>
      <c r="P55" s="75">
        <v>0</v>
      </c>
      <c r="Q55" s="75">
        <v>0</v>
      </c>
      <c r="R55" s="75">
        <v>0</v>
      </c>
      <c r="S55" s="75">
        <v>284535940</v>
      </c>
      <c r="T55" s="75">
        <v>-284535940</v>
      </c>
      <c r="U55" s="76">
        <f t="shared" si="13"/>
        <v>0</v>
      </c>
      <c r="V55" s="75">
        <v>0</v>
      </c>
      <c r="W55" s="76">
        <f t="shared" si="14"/>
        <v>0</v>
      </c>
    </row>
    <row r="56" spans="1:23" x14ac:dyDescent="0.2">
      <c r="A56" s="441" t="s">
        <v>348</v>
      </c>
      <c r="B56" s="441"/>
      <c r="C56" s="441"/>
      <c r="D56" s="441"/>
      <c r="E56" s="441"/>
      <c r="F56" s="441"/>
      <c r="G56" s="8">
        <v>48</v>
      </c>
      <c r="H56" s="75">
        <v>0</v>
      </c>
      <c r="I56" s="75">
        <v>0</v>
      </c>
      <c r="J56" s="75">
        <v>0</v>
      </c>
      <c r="K56" s="75">
        <v>0</v>
      </c>
      <c r="L56" s="75">
        <v>0</v>
      </c>
      <c r="M56" s="75">
        <v>0</v>
      </c>
      <c r="N56" s="75">
        <v>0</v>
      </c>
      <c r="O56" s="75">
        <v>0</v>
      </c>
      <c r="P56" s="75">
        <v>0</v>
      </c>
      <c r="Q56" s="75">
        <v>0</v>
      </c>
      <c r="R56" s="75">
        <v>0</v>
      </c>
      <c r="S56" s="75">
        <v>0</v>
      </c>
      <c r="T56" s="75">
        <v>0</v>
      </c>
      <c r="U56" s="76">
        <f t="shared" si="13"/>
        <v>0</v>
      </c>
      <c r="V56" s="75">
        <v>0</v>
      </c>
      <c r="W56" s="76">
        <f t="shared" si="14"/>
        <v>0</v>
      </c>
    </row>
    <row r="57" spans="1:23" ht="24" customHeight="1" x14ac:dyDescent="0.2">
      <c r="A57" s="442" t="s">
        <v>383</v>
      </c>
      <c r="B57" s="442"/>
      <c r="C57" s="442"/>
      <c r="D57" s="442"/>
      <c r="E57" s="442"/>
      <c r="F57" s="442"/>
      <c r="G57" s="10">
        <v>49</v>
      </c>
      <c r="H57" s="78">
        <f>SUM(H38:H56)</f>
        <v>1672021210</v>
      </c>
      <c r="I57" s="78">
        <f t="shared" ref="I57:W57" si="15">SUM(I38:I56)</f>
        <v>5223432</v>
      </c>
      <c r="J57" s="78">
        <f t="shared" si="15"/>
        <v>83601061</v>
      </c>
      <c r="K57" s="78">
        <f t="shared" si="15"/>
        <v>136815284</v>
      </c>
      <c r="L57" s="78">
        <f t="shared" si="15"/>
        <v>124418267</v>
      </c>
      <c r="M57" s="78">
        <f t="shared" si="15"/>
        <v>0</v>
      </c>
      <c r="N57" s="78">
        <f t="shared" si="15"/>
        <v>2513434</v>
      </c>
      <c r="O57" s="78">
        <f t="shared" si="15"/>
        <v>0</v>
      </c>
      <c r="P57" s="78">
        <f t="shared" si="15"/>
        <v>872</v>
      </c>
      <c r="Q57" s="78">
        <f t="shared" si="15"/>
        <v>0</v>
      </c>
      <c r="R57" s="78">
        <f t="shared" si="15"/>
        <v>0</v>
      </c>
      <c r="S57" s="78">
        <f t="shared" si="15"/>
        <v>715882878</v>
      </c>
      <c r="T57" s="78">
        <f t="shared" si="15"/>
        <v>-329593506</v>
      </c>
      <c r="U57" s="78">
        <f t="shared" si="15"/>
        <v>2162046398</v>
      </c>
      <c r="V57" s="78">
        <f t="shared" si="15"/>
        <v>701810928</v>
      </c>
      <c r="W57" s="78">
        <f t="shared" si="15"/>
        <v>2863857326</v>
      </c>
    </row>
    <row r="58" spans="1:23" x14ac:dyDescent="0.2">
      <c r="A58" s="443" t="s">
        <v>349</v>
      </c>
      <c r="B58" s="444"/>
      <c r="C58" s="444"/>
      <c r="D58" s="444"/>
      <c r="E58" s="444"/>
      <c r="F58" s="444"/>
      <c r="G58" s="444"/>
      <c r="H58" s="444"/>
      <c r="I58" s="444"/>
      <c r="J58" s="444"/>
      <c r="K58" s="444"/>
      <c r="L58" s="444"/>
      <c r="M58" s="444"/>
      <c r="N58" s="444"/>
      <c r="O58" s="444"/>
      <c r="P58" s="444"/>
      <c r="Q58" s="444"/>
      <c r="R58" s="444"/>
      <c r="S58" s="444"/>
      <c r="T58" s="444"/>
      <c r="U58" s="444"/>
      <c r="V58" s="444"/>
      <c r="W58" s="444"/>
    </row>
    <row r="59" spans="1:23" ht="31.5" customHeight="1" x14ac:dyDescent="0.2">
      <c r="A59" s="439" t="s">
        <v>358</v>
      </c>
      <c r="B59" s="439"/>
      <c r="C59" s="439"/>
      <c r="D59" s="439"/>
      <c r="E59" s="439"/>
      <c r="F59" s="439"/>
      <c r="G59" s="9">
        <v>50</v>
      </c>
      <c r="H59" s="77">
        <f>SUM(H40:H48)</f>
        <v>0</v>
      </c>
      <c r="I59" s="77">
        <f t="shared" ref="I59:W59" si="16">SUM(I40:I48)</f>
        <v>0</v>
      </c>
      <c r="J59" s="77">
        <f t="shared" si="16"/>
        <v>0</v>
      </c>
      <c r="K59" s="77">
        <f t="shared" si="16"/>
        <v>0</v>
      </c>
      <c r="L59" s="77">
        <f t="shared" si="16"/>
        <v>0</v>
      </c>
      <c r="M59" s="77">
        <f t="shared" si="16"/>
        <v>0</v>
      </c>
      <c r="N59" s="77">
        <f t="shared" si="16"/>
        <v>263962</v>
      </c>
      <c r="O59" s="77">
        <f t="shared" si="16"/>
        <v>0</v>
      </c>
      <c r="P59" s="77">
        <f t="shared" si="16"/>
        <v>-60602</v>
      </c>
      <c r="Q59" s="77">
        <f t="shared" si="16"/>
        <v>0</v>
      </c>
      <c r="R59" s="77">
        <f t="shared" si="16"/>
        <v>0</v>
      </c>
      <c r="S59" s="77">
        <f t="shared" si="16"/>
        <v>0</v>
      </c>
      <c r="T59" s="77">
        <f t="shared" si="16"/>
        <v>0</v>
      </c>
      <c r="U59" s="77">
        <f t="shared" si="16"/>
        <v>203360</v>
      </c>
      <c r="V59" s="77">
        <f t="shared" si="16"/>
        <v>0</v>
      </c>
      <c r="W59" s="77">
        <f t="shared" si="16"/>
        <v>203360</v>
      </c>
    </row>
    <row r="60" spans="1:23" ht="27.75" customHeight="1" x14ac:dyDescent="0.2">
      <c r="A60" s="439" t="s">
        <v>359</v>
      </c>
      <c r="B60" s="439"/>
      <c r="C60" s="439"/>
      <c r="D60" s="439"/>
      <c r="E60" s="439"/>
      <c r="F60" s="439"/>
      <c r="G60" s="9">
        <v>51</v>
      </c>
      <c r="H60" s="77">
        <f>H39+H59</f>
        <v>0</v>
      </c>
      <c r="I60" s="77">
        <f t="shared" ref="I60:W60" si="17">I39+I59</f>
        <v>0</v>
      </c>
      <c r="J60" s="77">
        <f t="shared" si="17"/>
        <v>0</v>
      </c>
      <c r="K60" s="77">
        <f t="shared" si="17"/>
        <v>0</v>
      </c>
      <c r="L60" s="77">
        <f t="shared" si="17"/>
        <v>0</v>
      </c>
      <c r="M60" s="77">
        <f t="shared" si="17"/>
        <v>0</v>
      </c>
      <c r="N60" s="77">
        <f t="shared" si="17"/>
        <v>263962</v>
      </c>
      <c r="O60" s="77">
        <f t="shared" si="17"/>
        <v>0</v>
      </c>
      <c r="P60" s="77">
        <f t="shared" si="17"/>
        <v>-60602</v>
      </c>
      <c r="Q60" s="77">
        <f t="shared" si="17"/>
        <v>0</v>
      </c>
      <c r="R60" s="77">
        <f t="shared" si="17"/>
        <v>0</v>
      </c>
      <c r="S60" s="77">
        <f t="shared" si="17"/>
        <v>0</v>
      </c>
      <c r="T60" s="77">
        <f t="shared" si="17"/>
        <v>-329593506</v>
      </c>
      <c r="U60" s="77">
        <f t="shared" si="17"/>
        <v>-329390146</v>
      </c>
      <c r="V60" s="77">
        <f t="shared" si="17"/>
        <v>-29212285</v>
      </c>
      <c r="W60" s="77">
        <f t="shared" si="17"/>
        <v>-358602431</v>
      </c>
    </row>
    <row r="61" spans="1:23" ht="29.25" customHeight="1" x14ac:dyDescent="0.2">
      <c r="A61" s="440" t="s">
        <v>360</v>
      </c>
      <c r="B61" s="440"/>
      <c r="C61" s="440"/>
      <c r="D61" s="440"/>
      <c r="E61" s="440"/>
      <c r="F61" s="440"/>
      <c r="G61" s="10">
        <v>52</v>
      </c>
      <c r="H61" s="78">
        <f>SUM(H49:H56)</f>
        <v>0</v>
      </c>
      <c r="I61" s="78">
        <f t="shared" ref="I61:W61" si="18">SUM(I49:I56)</f>
        <v>0</v>
      </c>
      <c r="J61" s="78">
        <f t="shared" si="18"/>
        <v>0</v>
      </c>
      <c r="K61" s="78">
        <f t="shared" si="18"/>
        <v>0</v>
      </c>
      <c r="L61" s="78">
        <f t="shared" si="18"/>
        <v>0</v>
      </c>
      <c r="M61" s="78">
        <f t="shared" si="18"/>
        <v>0</v>
      </c>
      <c r="N61" s="78">
        <f t="shared" si="18"/>
        <v>2249472</v>
      </c>
      <c r="O61" s="78">
        <f t="shared" si="18"/>
        <v>0</v>
      </c>
      <c r="P61" s="78">
        <f t="shared" si="18"/>
        <v>0</v>
      </c>
      <c r="Q61" s="78">
        <f t="shared" si="18"/>
        <v>0</v>
      </c>
      <c r="R61" s="78">
        <f t="shared" si="18"/>
        <v>0</v>
      </c>
      <c r="S61" s="78">
        <f t="shared" si="18"/>
        <v>285676466</v>
      </c>
      <c r="T61" s="78">
        <f t="shared" si="18"/>
        <v>-284535940</v>
      </c>
      <c r="U61" s="78">
        <f t="shared" si="18"/>
        <v>3389998</v>
      </c>
      <c r="V61" s="78">
        <f t="shared" si="18"/>
        <v>0</v>
      </c>
      <c r="W61" s="78">
        <f t="shared" si="18"/>
        <v>3389998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M7 O7:T7">
    <cfRule type="cellIs" dxfId="14" priority="21" stopIfTrue="1" operator="notEqual">
      <formula>ROUND(M7,0)</formula>
    </cfRule>
  </conditionalFormatting>
  <conditionalFormatting sqref="H7:L7">
    <cfRule type="cellIs" dxfId="13" priority="20" stopIfTrue="1" operator="notEqual">
      <formula>ROUND(H7,0)</formula>
    </cfRule>
  </conditionalFormatting>
  <conditionalFormatting sqref="N7">
    <cfRule type="cellIs" dxfId="12" priority="19" stopIfTrue="1" operator="notEqual">
      <formula>ROUND(N7,0)</formula>
    </cfRule>
  </conditionalFormatting>
  <conditionalFormatting sqref="T11">
    <cfRule type="cellIs" dxfId="11" priority="14" stopIfTrue="1" operator="notEqual">
      <formula>ROUND(T11,0)</formula>
    </cfRule>
  </conditionalFormatting>
  <conditionalFormatting sqref="P14">
    <cfRule type="cellIs" dxfId="10" priority="11" stopIfTrue="1" operator="notEqual">
      <formula>ROUND(P14,0)</formula>
    </cfRule>
  </conditionalFormatting>
  <conditionalFormatting sqref="I28:J28 L27:L28 S24:T25 S28:T28 T26 I27">
    <cfRule type="cellIs" dxfId="9" priority="10" stopIfTrue="1" operator="notEqual">
      <formula>ROUND(I24,0)</formula>
    </cfRule>
  </conditionalFormatting>
  <conditionalFormatting sqref="T27">
    <cfRule type="cellIs" dxfId="8" priority="9" stopIfTrue="1" operator="notEqual">
      <formula>ROUND(T27,0)</formula>
    </cfRule>
  </conditionalFormatting>
  <conditionalFormatting sqref="S26">
    <cfRule type="cellIs" dxfId="7" priority="8" stopIfTrue="1" operator="notEqual">
      <formula>ROUND(S26,0)</formula>
    </cfRule>
  </conditionalFormatting>
  <conditionalFormatting sqref="N27">
    <cfRule type="cellIs" dxfId="6" priority="7" stopIfTrue="1" operator="notEqual">
      <formula>ROUND(N27,0)</formula>
    </cfRule>
  </conditionalFormatting>
  <conditionalFormatting sqref="L24">
    <cfRule type="cellIs" dxfId="5" priority="6" stopIfTrue="1" operator="notEqual">
      <formula>ROUND(L24,0)</formula>
    </cfRule>
  </conditionalFormatting>
  <conditionalFormatting sqref="L25:L26">
    <cfRule type="cellIs" dxfId="4" priority="5" stopIfTrue="1" operator="notEqual">
      <formula>ROUND(L25,0)</formula>
    </cfRule>
  </conditionalFormatting>
  <conditionalFormatting sqref="J27">
    <cfRule type="cellIs" dxfId="3" priority="4" stopIfTrue="1" operator="notEqual">
      <formula>ROUND(J27,0)</formula>
    </cfRule>
  </conditionalFormatting>
  <conditionalFormatting sqref="I26">
    <cfRule type="cellIs" dxfId="2" priority="3" stopIfTrue="1" operator="notEqual">
      <formula>ROUND(I26,0)</formula>
    </cfRule>
  </conditionalFormatting>
  <conditionalFormatting sqref="K27">
    <cfRule type="cellIs" dxfId="1" priority="2" stopIfTrue="1" operator="notEqual">
      <formula>ROUND(K27,0)</formula>
    </cfRule>
  </conditionalFormatting>
  <conditionalFormatting sqref="S27">
    <cfRule type="cellIs" dxfId="0" priority="1" stopIfTrue="1" operator="notEqual">
      <formula>ROUND(S27,0)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topLeftCell="A157" zoomScale="78" zoomScaleNormal="78" workbookViewId="0">
      <selection activeCell="Q177" sqref="Q177"/>
    </sheetView>
  </sheetViews>
  <sheetFormatPr defaultRowHeight="12.75" x14ac:dyDescent="0.2"/>
  <cols>
    <col min="1" max="1" width="45.85546875" customWidth="1"/>
    <col min="2" max="2" width="11.7109375" bestFit="1" customWidth="1"/>
    <col min="3" max="3" width="16" bestFit="1" customWidth="1"/>
    <col min="4" max="5" width="13.7109375" bestFit="1" customWidth="1"/>
    <col min="6" max="6" width="9.7109375" bestFit="1" customWidth="1"/>
    <col min="7" max="7" width="80.7109375" customWidth="1"/>
  </cols>
  <sheetData>
    <row r="1" spans="1:7" x14ac:dyDescent="0.2">
      <c r="A1" s="469" t="s">
        <v>445</v>
      </c>
      <c r="B1" s="470"/>
      <c r="C1" s="470"/>
      <c r="D1" s="470"/>
      <c r="E1" s="470"/>
      <c r="F1" s="470"/>
      <c r="G1" s="470"/>
    </row>
    <row r="2" spans="1:7" x14ac:dyDescent="0.2">
      <c r="A2" s="470"/>
      <c r="B2" s="470"/>
      <c r="C2" s="470"/>
      <c r="D2" s="470"/>
      <c r="E2" s="470"/>
      <c r="F2" s="470"/>
      <c r="G2" s="470"/>
    </row>
    <row r="3" spans="1:7" x14ac:dyDescent="0.2">
      <c r="A3" s="470"/>
      <c r="B3" s="470"/>
      <c r="C3" s="470"/>
      <c r="D3" s="470"/>
      <c r="E3" s="470"/>
      <c r="F3" s="470"/>
      <c r="G3" s="470"/>
    </row>
    <row r="4" spans="1:7" x14ac:dyDescent="0.2">
      <c r="A4" s="470"/>
      <c r="B4" s="470"/>
      <c r="C4" s="470"/>
      <c r="D4" s="470"/>
      <c r="E4" s="470"/>
      <c r="F4" s="470"/>
      <c r="G4" s="470"/>
    </row>
    <row r="5" spans="1:7" x14ac:dyDescent="0.2">
      <c r="A5" s="470"/>
      <c r="B5" s="470"/>
      <c r="C5" s="470"/>
      <c r="D5" s="470"/>
      <c r="E5" s="470"/>
      <c r="F5" s="470"/>
      <c r="G5" s="470"/>
    </row>
    <row r="6" spans="1:7" x14ac:dyDescent="0.2">
      <c r="A6" s="470"/>
      <c r="B6" s="470"/>
      <c r="C6" s="470"/>
      <c r="D6" s="470"/>
      <c r="E6" s="470"/>
      <c r="F6" s="470"/>
      <c r="G6" s="470"/>
    </row>
    <row r="7" spans="1:7" x14ac:dyDescent="0.2">
      <c r="A7" s="470"/>
      <c r="B7" s="470"/>
      <c r="C7" s="470"/>
      <c r="D7" s="470"/>
      <c r="E7" s="470"/>
      <c r="F7" s="470"/>
      <c r="G7" s="470"/>
    </row>
    <row r="8" spans="1:7" x14ac:dyDescent="0.2">
      <c r="A8" s="470"/>
      <c r="B8" s="470"/>
      <c r="C8" s="470"/>
      <c r="D8" s="470"/>
      <c r="E8" s="470"/>
      <c r="F8" s="470"/>
      <c r="G8" s="470"/>
    </row>
    <row r="9" spans="1:7" x14ac:dyDescent="0.2">
      <c r="A9" s="470"/>
      <c r="B9" s="470"/>
      <c r="C9" s="470"/>
      <c r="D9" s="470"/>
      <c r="E9" s="470"/>
      <c r="F9" s="470"/>
      <c r="G9" s="470"/>
    </row>
    <row r="10" spans="1:7" x14ac:dyDescent="0.2">
      <c r="A10" s="470"/>
      <c r="B10" s="470"/>
      <c r="C10" s="470"/>
      <c r="D10" s="470"/>
      <c r="E10" s="470"/>
      <c r="F10" s="470"/>
      <c r="G10" s="470"/>
    </row>
    <row r="11" spans="1:7" x14ac:dyDescent="0.2">
      <c r="A11" s="470"/>
      <c r="B11" s="470"/>
      <c r="C11" s="470"/>
      <c r="D11" s="470"/>
      <c r="E11" s="470"/>
      <c r="F11" s="470"/>
      <c r="G11" s="470"/>
    </row>
    <row r="12" spans="1:7" x14ac:dyDescent="0.2">
      <c r="A12" s="470"/>
      <c r="B12" s="470"/>
      <c r="C12" s="470"/>
      <c r="D12" s="470"/>
      <c r="E12" s="470"/>
      <c r="F12" s="470"/>
      <c r="G12" s="470"/>
    </row>
    <row r="13" spans="1:7" x14ac:dyDescent="0.2">
      <c r="A13" s="470"/>
      <c r="B13" s="470"/>
      <c r="C13" s="470"/>
      <c r="D13" s="470"/>
      <c r="E13" s="470"/>
      <c r="F13" s="470"/>
      <c r="G13" s="470"/>
    </row>
    <row r="14" spans="1:7" x14ac:dyDescent="0.2">
      <c r="A14" s="470"/>
      <c r="B14" s="470"/>
      <c r="C14" s="470"/>
      <c r="D14" s="470"/>
      <c r="E14" s="470"/>
      <c r="F14" s="470"/>
      <c r="G14" s="470"/>
    </row>
    <row r="15" spans="1:7" x14ac:dyDescent="0.2">
      <c r="A15" s="470"/>
      <c r="B15" s="470"/>
      <c r="C15" s="470"/>
      <c r="D15" s="470"/>
      <c r="E15" s="470"/>
      <c r="F15" s="470"/>
      <c r="G15" s="470"/>
    </row>
    <row r="16" spans="1:7" x14ac:dyDescent="0.2">
      <c r="A16" s="470"/>
      <c r="B16" s="470"/>
      <c r="C16" s="470"/>
      <c r="D16" s="470"/>
      <c r="E16" s="470"/>
      <c r="F16" s="470"/>
      <c r="G16" s="470"/>
    </row>
    <row r="17" spans="1:7" x14ac:dyDescent="0.2">
      <c r="A17" s="470"/>
      <c r="B17" s="470"/>
      <c r="C17" s="470"/>
      <c r="D17" s="470"/>
      <c r="E17" s="470"/>
      <c r="F17" s="470"/>
      <c r="G17" s="470"/>
    </row>
    <row r="18" spans="1:7" x14ac:dyDescent="0.2">
      <c r="A18" s="470"/>
      <c r="B18" s="470"/>
      <c r="C18" s="470"/>
      <c r="D18" s="470"/>
      <c r="E18" s="470"/>
      <c r="F18" s="470"/>
      <c r="G18" s="470"/>
    </row>
    <row r="19" spans="1:7" x14ac:dyDescent="0.2">
      <c r="A19" s="470"/>
      <c r="B19" s="470"/>
      <c r="C19" s="470"/>
      <c r="D19" s="470"/>
      <c r="E19" s="470"/>
      <c r="F19" s="470"/>
      <c r="G19" s="470"/>
    </row>
    <row r="20" spans="1:7" x14ac:dyDescent="0.2">
      <c r="A20" s="470"/>
      <c r="B20" s="470"/>
      <c r="C20" s="470"/>
      <c r="D20" s="470"/>
      <c r="E20" s="470"/>
      <c r="F20" s="470"/>
      <c r="G20" s="470"/>
    </row>
    <row r="21" spans="1:7" x14ac:dyDescent="0.2">
      <c r="A21" s="470"/>
      <c r="B21" s="470"/>
      <c r="C21" s="470"/>
      <c r="D21" s="470"/>
      <c r="E21" s="470"/>
      <c r="F21" s="470"/>
      <c r="G21" s="470"/>
    </row>
    <row r="22" spans="1:7" x14ac:dyDescent="0.2">
      <c r="A22" s="470"/>
      <c r="B22" s="470"/>
      <c r="C22" s="470"/>
      <c r="D22" s="470"/>
      <c r="E22" s="470"/>
      <c r="F22" s="470"/>
      <c r="G22" s="470"/>
    </row>
    <row r="23" spans="1:7" x14ac:dyDescent="0.2">
      <c r="A23" s="470"/>
      <c r="B23" s="470"/>
      <c r="C23" s="470"/>
      <c r="D23" s="470"/>
      <c r="E23" s="470"/>
      <c r="F23" s="470"/>
      <c r="G23" s="470"/>
    </row>
    <row r="24" spans="1:7" ht="96" customHeight="1" x14ac:dyDescent="0.2">
      <c r="A24" s="470"/>
      <c r="B24" s="470"/>
      <c r="C24" s="470"/>
      <c r="D24" s="470"/>
      <c r="E24" s="470"/>
      <c r="F24" s="470"/>
      <c r="G24" s="470"/>
    </row>
    <row r="25" spans="1:7" x14ac:dyDescent="0.2">
      <c r="A25" s="470"/>
      <c r="B25" s="470"/>
      <c r="C25" s="470"/>
      <c r="D25" s="470"/>
      <c r="E25" s="470"/>
      <c r="F25" s="470"/>
      <c r="G25" s="470"/>
    </row>
    <row r="26" spans="1:7" x14ac:dyDescent="0.2">
      <c r="A26" s="470"/>
      <c r="B26" s="470"/>
      <c r="C26" s="470"/>
      <c r="D26" s="470"/>
      <c r="E26" s="470"/>
      <c r="F26" s="470"/>
      <c r="G26" s="470"/>
    </row>
    <row r="27" spans="1:7" x14ac:dyDescent="0.2">
      <c r="A27" s="470"/>
      <c r="B27" s="470"/>
      <c r="C27" s="470"/>
      <c r="D27" s="470"/>
      <c r="E27" s="470"/>
      <c r="F27" s="470"/>
      <c r="G27" s="470"/>
    </row>
    <row r="28" spans="1:7" x14ac:dyDescent="0.2">
      <c r="A28" s="470"/>
      <c r="B28" s="470"/>
      <c r="C28" s="470"/>
      <c r="D28" s="470"/>
      <c r="E28" s="470"/>
      <c r="F28" s="470"/>
      <c r="G28" s="470"/>
    </row>
    <row r="29" spans="1:7" ht="141" customHeight="1" x14ac:dyDescent="0.2">
      <c r="A29" s="470"/>
      <c r="B29" s="470"/>
      <c r="C29" s="470"/>
      <c r="D29" s="470"/>
      <c r="E29" s="470"/>
      <c r="F29" s="470"/>
      <c r="G29" s="470"/>
    </row>
    <row r="30" spans="1:7" ht="409.5" customHeight="1" x14ac:dyDescent="0.2">
      <c r="A30" s="470"/>
      <c r="B30" s="470"/>
      <c r="C30" s="470"/>
      <c r="D30" s="470"/>
      <c r="E30" s="470"/>
      <c r="F30" s="470"/>
      <c r="G30" s="470"/>
    </row>
    <row r="31" spans="1:7" x14ac:dyDescent="0.2">
      <c r="A31" s="184"/>
      <c r="B31" s="184"/>
      <c r="C31" s="184"/>
      <c r="D31" s="184"/>
      <c r="E31" s="184"/>
      <c r="F31" s="184"/>
      <c r="G31" s="184"/>
    </row>
    <row r="32" spans="1:7" x14ac:dyDescent="0.2">
      <c r="A32" s="472" t="s">
        <v>701</v>
      </c>
      <c r="B32" s="472"/>
      <c r="C32" s="472"/>
      <c r="D32" s="472"/>
      <c r="E32" s="472"/>
      <c r="F32" s="472"/>
      <c r="G32" s="472"/>
    </row>
    <row r="33" spans="1:7" x14ac:dyDescent="0.2">
      <c r="A33" s="257"/>
      <c r="B33" s="257"/>
      <c r="C33" s="257"/>
      <c r="D33" s="257"/>
      <c r="E33" s="257"/>
      <c r="F33" s="257"/>
      <c r="G33" s="257"/>
    </row>
    <row r="34" spans="1:7" ht="27.6" customHeight="1" x14ac:dyDescent="0.2">
      <c r="A34" s="473" t="s">
        <v>702</v>
      </c>
      <c r="B34" s="473"/>
      <c r="C34" s="473"/>
      <c r="D34" s="473"/>
      <c r="E34" s="473"/>
      <c r="F34" s="473"/>
      <c r="G34" s="473"/>
    </row>
    <row r="35" spans="1:7" x14ac:dyDescent="0.2">
      <c r="A35" s="257"/>
      <c r="B35" s="257"/>
      <c r="C35" s="257"/>
      <c r="D35" s="257"/>
      <c r="E35" s="257"/>
      <c r="F35" s="257"/>
      <c r="G35" s="257"/>
    </row>
    <row r="36" spans="1:7" x14ac:dyDescent="0.2">
      <c r="A36" s="118" t="s">
        <v>672</v>
      </c>
      <c r="B36" s="119"/>
      <c r="C36" s="119"/>
      <c r="D36" s="119"/>
      <c r="E36" s="119"/>
      <c r="F36" s="119"/>
      <c r="G36" s="119"/>
    </row>
    <row r="37" spans="1:7" x14ac:dyDescent="0.2">
      <c r="A37" s="118"/>
      <c r="B37" s="119"/>
      <c r="C37" s="119"/>
      <c r="D37" s="119"/>
      <c r="E37" s="119"/>
      <c r="F37" s="119"/>
      <c r="G37" s="119"/>
    </row>
    <row r="38" spans="1:7" x14ac:dyDescent="0.2">
      <c r="A38" s="120"/>
      <c r="B38" s="120"/>
      <c r="C38" s="120"/>
      <c r="D38" s="120"/>
      <c r="E38" s="120"/>
      <c r="F38" s="120"/>
      <c r="G38" s="120"/>
    </row>
    <row r="39" spans="1:7" ht="15.75" x14ac:dyDescent="0.25">
      <c r="A39" s="121" t="s">
        <v>673</v>
      </c>
      <c r="B39" s="122"/>
      <c r="C39" s="122"/>
      <c r="D39" s="122"/>
      <c r="E39" s="123"/>
      <c r="F39" s="124"/>
      <c r="G39" s="124"/>
    </row>
    <row r="40" spans="1:7" x14ac:dyDescent="0.2">
      <c r="A40" s="125"/>
      <c r="B40" s="122"/>
      <c r="C40" s="122"/>
      <c r="D40" s="122"/>
      <c r="E40" s="123"/>
      <c r="F40" s="124"/>
      <c r="G40" s="124"/>
    </row>
    <row r="41" spans="1:7" x14ac:dyDescent="0.2">
      <c r="A41" s="471" t="s">
        <v>587</v>
      </c>
      <c r="B41" s="471"/>
      <c r="C41" s="471"/>
      <c r="D41" s="471"/>
      <c r="E41" s="471"/>
      <c r="F41" s="471"/>
      <c r="G41" s="471"/>
    </row>
    <row r="42" spans="1:7" ht="13.5" thickBot="1" x14ac:dyDescent="0.25">
      <c r="A42" s="126"/>
      <c r="B42" s="126"/>
      <c r="C42" s="126"/>
      <c r="D42" s="126"/>
      <c r="E42" s="126"/>
      <c r="F42" s="126"/>
      <c r="G42" s="126"/>
    </row>
    <row r="43" spans="1:7" ht="48" x14ac:dyDescent="0.2">
      <c r="A43" s="197" t="s">
        <v>574</v>
      </c>
      <c r="B43" s="198" t="s">
        <v>447</v>
      </c>
      <c r="C43" s="199" t="s">
        <v>448</v>
      </c>
      <c r="D43" s="199" t="s">
        <v>449</v>
      </c>
      <c r="E43" s="199" t="s">
        <v>450</v>
      </c>
      <c r="F43" s="199" t="s">
        <v>451</v>
      </c>
      <c r="G43" s="200" t="s">
        <v>452</v>
      </c>
    </row>
    <row r="44" spans="1:7" ht="36" x14ac:dyDescent="0.2">
      <c r="A44" s="201" t="s">
        <v>453</v>
      </c>
      <c r="B44" s="186" t="s">
        <v>454</v>
      </c>
      <c r="C44" s="131" t="s">
        <v>674</v>
      </c>
      <c r="D44" s="132">
        <f>+D45+D46+D47+D48+D49</f>
        <v>6087157</v>
      </c>
      <c r="E44" s="132">
        <f>+E45+E46+E47+E48+E49</f>
        <v>6087157</v>
      </c>
      <c r="F44" s="132">
        <f>+D44-E44</f>
        <v>0</v>
      </c>
      <c r="G44" s="202"/>
    </row>
    <row r="45" spans="1:7" x14ac:dyDescent="0.2">
      <c r="A45" s="203" t="s">
        <v>455</v>
      </c>
      <c r="B45" s="204" t="s">
        <v>456</v>
      </c>
      <c r="C45" s="135" t="s">
        <v>457</v>
      </c>
      <c r="D45" s="136">
        <v>46400</v>
      </c>
      <c r="E45" s="136">
        <f>+D45</f>
        <v>46400</v>
      </c>
      <c r="F45" s="136">
        <f t="shared" ref="F45:F49" si="0">+D45-E45</f>
        <v>0</v>
      </c>
      <c r="G45" s="205"/>
    </row>
    <row r="46" spans="1:7" ht="57.75" customHeight="1" x14ac:dyDescent="0.2">
      <c r="A46" s="206" t="s">
        <v>458</v>
      </c>
      <c r="B46" s="207" t="s">
        <v>459</v>
      </c>
      <c r="C46" s="138" t="s">
        <v>460</v>
      </c>
      <c r="D46" s="151">
        <v>5662917</v>
      </c>
      <c r="E46" s="136">
        <v>5662917</v>
      </c>
      <c r="F46" s="136">
        <f t="shared" si="0"/>
        <v>0</v>
      </c>
      <c r="G46" s="254" t="s">
        <v>678</v>
      </c>
    </row>
    <row r="47" spans="1:7" ht="54" customHeight="1" x14ac:dyDescent="0.2">
      <c r="A47" s="206" t="s">
        <v>461</v>
      </c>
      <c r="B47" s="207" t="s">
        <v>462</v>
      </c>
      <c r="C47" s="138" t="s">
        <v>666</v>
      </c>
      <c r="D47" s="136">
        <v>46430</v>
      </c>
      <c r="E47" s="136">
        <f t="shared" ref="E47" si="1">+D47</f>
        <v>46430</v>
      </c>
      <c r="F47" s="136">
        <f t="shared" si="0"/>
        <v>0</v>
      </c>
      <c r="G47" s="208" t="s">
        <v>651</v>
      </c>
    </row>
    <row r="48" spans="1:7" x14ac:dyDescent="0.2">
      <c r="A48" s="203" t="s">
        <v>463</v>
      </c>
      <c r="B48" s="204" t="s">
        <v>464</v>
      </c>
      <c r="C48" s="138" t="s">
        <v>465</v>
      </c>
      <c r="D48" s="136">
        <v>0</v>
      </c>
      <c r="E48" s="136">
        <v>0</v>
      </c>
      <c r="F48" s="136">
        <f t="shared" si="0"/>
        <v>0</v>
      </c>
      <c r="G48" s="208"/>
    </row>
    <row r="49" spans="1:7" x14ac:dyDescent="0.2">
      <c r="A49" s="203" t="s">
        <v>466</v>
      </c>
      <c r="B49" s="204" t="s">
        <v>467</v>
      </c>
      <c r="C49" s="135" t="s">
        <v>468</v>
      </c>
      <c r="D49" s="136">
        <v>331410</v>
      </c>
      <c r="E49" s="136">
        <f>+D49</f>
        <v>331410</v>
      </c>
      <c r="F49" s="136">
        <f t="shared" si="0"/>
        <v>0</v>
      </c>
      <c r="G49" s="208"/>
    </row>
    <row r="50" spans="1:7" x14ac:dyDescent="0.2">
      <c r="A50" s="203"/>
      <c r="B50" s="140"/>
      <c r="C50" s="140"/>
      <c r="D50" s="141"/>
      <c r="E50" s="141"/>
      <c r="F50" s="142"/>
      <c r="G50" s="209"/>
    </row>
    <row r="51" spans="1:7" ht="60" customHeight="1" x14ac:dyDescent="0.2">
      <c r="A51" s="210" t="s">
        <v>469</v>
      </c>
      <c r="B51" s="186" t="s">
        <v>470</v>
      </c>
      <c r="C51" s="131" t="s">
        <v>592</v>
      </c>
      <c r="D51" s="132">
        <f>SUM(D52:D55)</f>
        <v>737067</v>
      </c>
      <c r="E51" s="132">
        <f>SUM(E52:E55)</f>
        <v>737067</v>
      </c>
      <c r="F51" s="211">
        <f>+E51-D51</f>
        <v>0</v>
      </c>
      <c r="G51" s="212" t="s">
        <v>703</v>
      </c>
    </row>
    <row r="52" spans="1:7" x14ac:dyDescent="0.2">
      <c r="A52" s="203" t="s">
        <v>471</v>
      </c>
      <c r="B52" s="204" t="s">
        <v>472</v>
      </c>
      <c r="C52" s="135" t="s">
        <v>473</v>
      </c>
      <c r="D52" s="151">
        <v>30336</v>
      </c>
      <c r="E52" s="151">
        <v>30336</v>
      </c>
      <c r="F52" s="151">
        <f>+E52-D52</f>
        <v>0</v>
      </c>
      <c r="G52" s="256"/>
    </row>
    <row r="53" spans="1:7" ht="125.25" customHeight="1" x14ac:dyDescent="0.2">
      <c r="A53" s="206" t="s">
        <v>474</v>
      </c>
      <c r="B53" s="207" t="s">
        <v>475</v>
      </c>
      <c r="C53" s="138" t="s">
        <v>465</v>
      </c>
      <c r="D53" s="136">
        <v>40185</v>
      </c>
      <c r="E53" s="136">
        <v>40185</v>
      </c>
      <c r="F53" s="151">
        <f>+E53-D53</f>
        <v>0</v>
      </c>
      <c r="G53" s="254" t="s">
        <v>679</v>
      </c>
    </row>
    <row r="54" spans="1:7" ht="36" x14ac:dyDescent="0.2">
      <c r="A54" s="203" t="s">
        <v>476</v>
      </c>
      <c r="B54" s="204" t="s">
        <v>477</v>
      </c>
      <c r="C54" s="135" t="s">
        <v>653</v>
      </c>
      <c r="D54" s="136">
        <v>613</v>
      </c>
      <c r="E54" s="136">
        <f>+D54</f>
        <v>613</v>
      </c>
      <c r="F54" s="136">
        <f>+E54-D54</f>
        <v>0</v>
      </c>
      <c r="G54" s="208" t="s">
        <v>652</v>
      </c>
    </row>
    <row r="55" spans="1:7" ht="36" x14ac:dyDescent="0.2">
      <c r="A55" s="203" t="s">
        <v>478</v>
      </c>
      <c r="B55" s="204" t="s">
        <v>479</v>
      </c>
      <c r="C55" s="135" t="s">
        <v>597</v>
      </c>
      <c r="D55" s="136">
        <v>665933</v>
      </c>
      <c r="E55" s="136">
        <f>+D55</f>
        <v>665933</v>
      </c>
      <c r="F55" s="136">
        <f>+E55-D55</f>
        <v>0</v>
      </c>
      <c r="G55" s="208" t="s">
        <v>654</v>
      </c>
    </row>
    <row r="56" spans="1:7" x14ac:dyDescent="0.2">
      <c r="A56" s="203"/>
      <c r="B56" s="140"/>
      <c r="C56" s="140"/>
      <c r="D56" s="141"/>
      <c r="E56" s="141"/>
      <c r="F56" s="142"/>
      <c r="G56" s="214"/>
    </row>
    <row r="57" spans="1:7" ht="106.5" customHeight="1" x14ac:dyDescent="0.2">
      <c r="A57" s="210" t="s">
        <v>480</v>
      </c>
      <c r="B57" s="215" t="s">
        <v>481</v>
      </c>
      <c r="C57" s="131" t="s">
        <v>599</v>
      </c>
      <c r="D57" s="132">
        <v>55359</v>
      </c>
      <c r="E57" s="132">
        <v>55359</v>
      </c>
      <c r="F57" s="132">
        <f>+E57-D57</f>
        <v>0</v>
      </c>
      <c r="G57" s="212" t="s">
        <v>680</v>
      </c>
    </row>
    <row r="58" spans="1:7" ht="13.5" thickBot="1" x14ac:dyDescent="0.25">
      <c r="A58" s="216" t="s">
        <v>482</v>
      </c>
      <c r="B58" s="217"/>
      <c r="C58" s="144"/>
      <c r="D58" s="145">
        <f>+D44+D51+D57</f>
        <v>6879583</v>
      </c>
      <c r="E58" s="145">
        <f>+E44+E51+E57</f>
        <v>6879583</v>
      </c>
      <c r="F58" s="145">
        <f>+E58-D58</f>
        <v>0</v>
      </c>
      <c r="G58" s="218"/>
    </row>
    <row r="59" spans="1:7" ht="13.5" thickBot="1" x14ac:dyDescent="0.25">
      <c r="A59" s="219"/>
      <c r="B59" s="220"/>
      <c r="C59" s="146"/>
      <c r="D59" s="220"/>
      <c r="E59" s="146"/>
      <c r="F59" s="147"/>
      <c r="G59" s="221"/>
    </row>
    <row r="60" spans="1:7" ht="36" x14ac:dyDescent="0.2">
      <c r="A60" s="222" t="s">
        <v>483</v>
      </c>
      <c r="B60" s="223" t="s">
        <v>484</v>
      </c>
      <c r="C60" s="148" t="s">
        <v>485</v>
      </c>
      <c r="D60" s="224">
        <v>2863857</v>
      </c>
      <c r="E60" s="149">
        <f>+D60</f>
        <v>2863857</v>
      </c>
      <c r="F60" s="149">
        <f>+E60-D60</f>
        <v>0</v>
      </c>
      <c r="G60" s="225" t="s">
        <v>655</v>
      </c>
    </row>
    <row r="61" spans="1:7" x14ac:dyDescent="0.2">
      <c r="A61" s="203"/>
      <c r="B61" s="140"/>
      <c r="C61" s="140"/>
      <c r="D61" s="141"/>
      <c r="E61" s="141"/>
      <c r="F61" s="142"/>
      <c r="G61" s="214"/>
    </row>
    <row r="62" spans="1:7" ht="60" customHeight="1" x14ac:dyDescent="0.2">
      <c r="A62" s="210" t="s">
        <v>486</v>
      </c>
      <c r="B62" s="215" t="s">
        <v>487</v>
      </c>
      <c r="C62" s="131" t="s">
        <v>662</v>
      </c>
      <c r="D62" s="132">
        <v>141118</v>
      </c>
      <c r="E62" s="132">
        <v>141118</v>
      </c>
      <c r="F62" s="132">
        <f>+E62-D62</f>
        <v>0</v>
      </c>
      <c r="G62" s="251" t="s">
        <v>675</v>
      </c>
    </row>
    <row r="63" spans="1:7" x14ac:dyDescent="0.2">
      <c r="A63" s="203"/>
      <c r="B63" s="140"/>
      <c r="C63" s="140"/>
      <c r="D63" s="141"/>
      <c r="E63" s="141"/>
      <c r="F63" s="142"/>
      <c r="G63" s="214"/>
    </row>
    <row r="64" spans="1:7" ht="49.5" customHeight="1" x14ac:dyDescent="0.2">
      <c r="A64" s="210" t="s">
        <v>489</v>
      </c>
      <c r="B64" s="215" t="s">
        <v>490</v>
      </c>
      <c r="C64" s="131" t="s">
        <v>491</v>
      </c>
      <c r="D64" s="132">
        <f>SUM(D65:D68)</f>
        <v>2867349</v>
      </c>
      <c r="E64" s="132">
        <f>+D64</f>
        <v>2867349</v>
      </c>
      <c r="F64" s="132">
        <f>+E64-D64</f>
        <v>0</v>
      </c>
      <c r="G64" s="226" t="s">
        <v>699</v>
      </c>
    </row>
    <row r="65" spans="1:7" ht="40.5" customHeight="1" x14ac:dyDescent="0.2">
      <c r="A65" s="203" t="s">
        <v>492</v>
      </c>
      <c r="B65" s="204" t="s">
        <v>648</v>
      </c>
      <c r="C65" s="138" t="s">
        <v>493</v>
      </c>
      <c r="D65" s="136">
        <v>2770276</v>
      </c>
      <c r="E65" s="136">
        <f>+D65</f>
        <v>2770276</v>
      </c>
      <c r="F65" s="136">
        <f>+E65-D65</f>
        <v>0</v>
      </c>
      <c r="G65" s="208" t="s">
        <v>681</v>
      </c>
    </row>
    <row r="66" spans="1:7" ht="121.5" customHeight="1" x14ac:dyDescent="0.2">
      <c r="A66" s="206" t="s">
        <v>494</v>
      </c>
      <c r="B66" s="204" t="s">
        <v>495</v>
      </c>
      <c r="C66" s="138" t="s">
        <v>667</v>
      </c>
      <c r="D66" s="151">
        <v>38781</v>
      </c>
      <c r="E66" s="151">
        <v>38781</v>
      </c>
      <c r="F66" s="136">
        <f>+E66-D66</f>
        <v>0</v>
      </c>
      <c r="G66" s="139" t="s">
        <v>676</v>
      </c>
    </row>
    <row r="67" spans="1:7" x14ac:dyDescent="0.2">
      <c r="A67" s="203" t="s">
        <v>497</v>
      </c>
      <c r="B67" s="204" t="s">
        <v>498</v>
      </c>
      <c r="C67" s="135" t="s">
        <v>468</v>
      </c>
      <c r="D67" s="151">
        <v>58292</v>
      </c>
      <c r="E67" s="151">
        <f>+D67</f>
        <v>58292</v>
      </c>
      <c r="F67" s="151">
        <f>+E67-D67</f>
        <v>0</v>
      </c>
      <c r="G67" s="227"/>
    </row>
    <row r="68" spans="1:7" x14ac:dyDescent="0.2">
      <c r="A68" s="203" t="s">
        <v>704</v>
      </c>
      <c r="B68" s="204" t="s">
        <v>607</v>
      </c>
      <c r="C68" s="135" t="s">
        <v>503</v>
      </c>
      <c r="D68" s="136">
        <v>0</v>
      </c>
      <c r="E68" s="136">
        <v>0</v>
      </c>
      <c r="F68" s="136">
        <f>+E68-D68</f>
        <v>0</v>
      </c>
      <c r="G68" s="228"/>
    </row>
    <row r="69" spans="1:7" x14ac:dyDescent="0.2">
      <c r="A69" s="203"/>
      <c r="B69" s="140"/>
      <c r="C69" s="140"/>
      <c r="D69" s="141"/>
      <c r="E69" s="141"/>
      <c r="F69" s="142"/>
      <c r="G69" s="214"/>
    </row>
    <row r="70" spans="1:7" ht="57" customHeight="1" x14ac:dyDescent="0.2">
      <c r="A70" s="210" t="s">
        <v>499</v>
      </c>
      <c r="B70" s="215" t="s">
        <v>500</v>
      </c>
      <c r="C70" s="131" t="s">
        <v>608</v>
      </c>
      <c r="D70" s="132">
        <f>SUM(D71:D77)</f>
        <v>934438</v>
      </c>
      <c r="E70" s="132">
        <f>SUM(E71:E77)</f>
        <v>934438</v>
      </c>
      <c r="F70" s="132">
        <f t="shared" ref="F70:F76" si="2">+E70-D70</f>
        <v>0</v>
      </c>
      <c r="G70" s="226" t="s">
        <v>700</v>
      </c>
    </row>
    <row r="71" spans="1:7" ht="48" x14ac:dyDescent="0.2">
      <c r="A71" s="206" t="s">
        <v>492</v>
      </c>
      <c r="B71" s="204" t="s">
        <v>647</v>
      </c>
      <c r="C71" s="135" t="s">
        <v>493</v>
      </c>
      <c r="D71" s="136">
        <v>738366</v>
      </c>
      <c r="E71" s="136">
        <f>+D71</f>
        <v>738366</v>
      </c>
      <c r="F71" s="136">
        <f>+E71-D71</f>
        <v>0</v>
      </c>
      <c r="G71" s="208" t="s">
        <v>682</v>
      </c>
    </row>
    <row r="72" spans="1:7" ht="143.25" customHeight="1" x14ac:dyDescent="0.2">
      <c r="A72" s="206" t="s">
        <v>501</v>
      </c>
      <c r="B72" s="207" t="s">
        <v>502</v>
      </c>
      <c r="C72" s="138" t="s">
        <v>503</v>
      </c>
      <c r="D72" s="136">
        <v>69609</v>
      </c>
      <c r="E72" s="136">
        <f>+D72</f>
        <v>69609</v>
      </c>
      <c r="F72" s="136">
        <f>+D72-E72</f>
        <v>0</v>
      </c>
      <c r="G72" s="208" t="s">
        <v>693</v>
      </c>
    </row>
    <row r="73" spans="1:7" ht="168" customHeight="1" x14ac:dyDescent="0.2">
      <c r="A73" s="206" t="s">
        <v>504</v>
      </c>
      <c r="B73" s="207" t="s">
        <v>505</v>
      </c>
      <c r="C73" s="138" t="s">
        <v>503</v>
      </c>
      <c r="D73" s="136">
        <v>61809</v>
      </c>
      <c r="E73" s="136">
        <v>61809</v>
      </c>
      <c r="F73" s="136">
        <f t="shared" si="2"/>
        <v>0</v>
      </c>
      <c r="G73" s="208" t="s">
        <v>694</v>
      </c>
    </row>
    <row r="74" spans="1:7" ht="44.25" customHeight="1" x14ac:dyDescent="0.2">
      <c r="A74" s="237" t="s">
        <v>649</v>
      </c>
      <c r="B74" s="138" t="s">
        <v>650</v>
      </c>
      <c r="C74" s="138" t="s">
        <v>503</v>
      </c>
      <c r="D74" s="136">
        <v>6625</v>
      </c>
      <c r="E74" s="136">
        <f>+D74</f>
        <v>6625</v>
      </c>
      <c r="F74" s="151">
        <f>+D74-E74</f>
        <v>0</v>
      </c>
      <c r="G74" s="208" t="s">
        <v>668</v>
      </c>
    </row>
    <row r="75" spans="1:7" ht="156" customHeight="1" x14ac:dyDescent="0.2">
      <c r="A75" s="229" t="s">
        <v>705</v>
      </c>
      <c r="B75" s="207" t="s">
        <v>507</v>
      </c>
      <c r="C75" s="138" t="s">
        <v>503</v>
      </c>
      <c r="D75" s="136">
        <v>19187</v>
      </c>
      <c r="E75" s="136">
        <f>+D75</f>
        <v>19187</v>
      </c>
      <c r="F75" s="136">
        <f t="shared" si="2"/>
        <v>0</v>
      </c>
      <c r="G75" s="208" t="s">
        <v>695</v>
      </c>
    </row>
    <row r="76" spans="1:7" ht="156" customHeight="1" x14ac:dyDescent="0.2">
      <c r="A76" s="206" t="s">
        <v>706</v>
      </c>
      <c r="B76" s="207" t="s">
        <v>509</v>
      </c>
      <c r="C76" s="138" t="s">
        <v>503</v>
      </c>
      <c r="D76" s="151">
        <v>6130</v>
      </c>
      <c r="E76" s="151">
        <f>+D76</f>
        <v>6130</v>
      </c>
      <c r="F76" s="151">
        <f t="shared" si="2"/>
        <v>0</v>
      </c>
      <c r="G76" s="255" t="s">
        <v>692</v>
      </c>
    </row>
    <row r="77" spans="1:7" ht="227.25" customHeight="1" x14ac:dyDescent="0.2">
      <c r="A77" s="206" t="s">
        <v>707</v>
      </c>
      <c r="B77" s="207" t="s">
        <v>511</v>
      </c>
      <c r="C77" s="138" t="s">
        <v>656</v>
      </c>
      <c r="D77" s="136">
        <f>389+32323</f>
        <v>32712</v>
      </c>
      <c r="E77" s="136">
        <v>32712</v>
      </c>
      <c r="F77" s="151">
        <f>+E77-D77</f>
        <v>0</v>
      </c>
      <c r="G77" s="230" t="s">
        <v>696</v>
      </c>
    </row>
    <row r="78" spans="1:7" x14ac:dyDescent="0.2">
      <c r="A78" s="203"/>
      <c r="B78" s="140"/>
      <c r="C78" s="140"/>
      <c r="D78" s="141"/>
      <c r="E78" s="141"/>
      <c r="F78" s="142"/>
      <c r="G78" s="214"/>
    </row>
    <row r="79" spans="1:7" ht="245.25" customHeight="1" x14ac:dyDescent="0.2">
      <c r="A79" s="210" t="s">
        <v>513</v>
      </c>
      <c r="B79" s="215" t="s">
        <v>514</v>
      </c>
      <c r="C79" s="131" t="s">
        <v>515</v>
      </c>
      <c r="D79" s="132">
        <v>72821</v>
      </c>
      <c r="E79" s="132">
        <v>72821</v>
      </c>
      <c r="F79" s="132">
        <f>+E79-D79</f>
        <v>0</v>
      </c>
      <c r="G79" s="226" t="s">
        <v>697</v>
      </c>
    </row>
    <row r="80" spans="1:7" ht="13.5" thickBot="1" x14ac:dyDescent="0.25">
      <c r="A80" s="196" t="s">
        <v>516</v>
      </c>
      <c r="B80" s="231"/>
      <c r="C80" s="232"/>
      <c r="D80" s="233">
        <f>+D60+D62+D64+D70+D79</f>
        <v>6879583</v>
      </c>
      <c r="E80" s="233">
        <f>+E60+E62+E64+E70+E79</f>
        <v>6879583</v>
      </c>
      <c r="F80" s="233">
        <f>+E80-D80</f>
        <v>0</v>
      </c>
      <c r="G80" s="234"/>
    </row>
    <row r="81" spans="1:7" x14ac:dyDescent="0.2">
      <c r="A81" s="184"/>
      <c r="B81" s="184"/>
      <c r="C81" s="184"/>
      <c r="D81" s="184"/>
      <c r="E81" s="184"/>
      <c r="F81" s="184"/>
      <c r="G81" s="184"/>
    </row>
    <row r="82" spans="1:7" x14ac:dyDescent="0.2">
      <c r="A82" s="184"/>
      <c r="B82" s="184"/>
      <c r="C82" s="184"/>
      <c r="D82" s="184"/>
      <c r="E82" s="184"/>
      <c r="F82" s="184"/>
      <c r="G82" s="184"/>
    </row>
    <row r="83" spans="1:7" x14ac:dyDescent="0.2">
      <c r="A83" s="184"/>
      <c r="B83" s="184"/>
      <c r="C83" s="184"/>
      <c r="D83" s="184"/>
      <c r="E83" s="184"/>
      <c r="F83" s="184"/>
      <c r="G83" s="184"/>
    </row>
    <row r="84" spans="1:7" ht="15.75" x14ac:dyDescent="0.25">
      <c r="A84" s="121" t="s">
        <v>643</v>
      </c>
      <c r="B84" s="152"/>
      <c r="C84" s="153"/>
      <c r="D84" s="154"/>
      <c r="E84" s="154"/>
      <c r="F84" s="123"/>
      <c r="G84" s="123"/>
    </row>
    <row r="85" spans="1:7" x14ac:dyDescent="0.2">
      <c r="A85" s="125"/>
      <c r="B85" s="152"/>
      <c r="C85" s="153"/>
      <c r="D85" s="154"/>
      <c r="E85" s="123"/>
      <c r="F85" s="123"/>
      <c r="G85" s="123"/>
    </row>
    <row r="86" spans="1:7" x14ac:dyDescent="0.2">
      <c r="A86" s="467" t="s">
        <v>587</v>
      </c>
      <c r="B86" s="467"/>
      <c r="C86" s="467"/>
      <c r="D86" s="467"/>
      <c r="E86" s="467"/>
      <c r="F86" s="467"/>
      <c r="G86" s="467"/>
    </row>
    <row r="87" spans="1:7" ht="13.5" thickBot="1" x14ac:dyDescent="0.25">
      <c r="A87" s="155"/>
      <c r="B87" s="156"/>
      <c r="C87" s="157"/>
      <c r="D87" s="158"/>
      <c r="E87" s="158"/>
      <c r="F87" s="159"/>
      <c r="G87" s="160"/>
    </row>
    <row r="88" spans="1:7" ht="48.75" thickBot="1" x14ac:dyDescent="0.25">
      <c r="A88" s="161" t="s">
        <v>644</v>
      </c>
      <c r="B88" s="162" t="s">
        <v>518</v>
      </c>
      <c r="C88" s="127" t="s">
        <v>519</v>
      </c>
      <c r="D88" s="127" t="s">
        <v>449</v>
      </c>
      <c r="E88" s="127" t="s">
        <v>450</v>
      </c>
      <c r="F88" s="163" t="s">
        <v>451</v>
      </c>
      <c r="G88" s="164" t="s">
        <v>452</v>
      </c>
    </row>
    <row r="89" spans="1:7" x14ac:dyDescent="0.2">
      <c r="A89" s="165" t="s">
        <v>520</v>
      </c>
      <c r="B89" s="166" t="s">
        <v>521</v>
      </c>
      <c r="C89" s="167"/>
      <c r="D89" s="168">
        <f>+D90+D91</f>
        <v>675611</v>
      </c>
      <c r="E89" s="168">
        <f>+E90+E91</f>
        <v>675611</v>
      </c>
      <c r="F89" s="168">
        <f>+E89-D89</f>
        <v>0</v>
      </c>
      <c r="G89" s="169"/>
    </row>
    <row r="90" spans="1:7" ht="24" x14ac:dyDescent="0.2">
      <c r="A90" s="137" t="s">
        <v>522</v>
      </c>
      <c r="B90" s="138" t="s">
        <v>523</v>
      </c>
      <c r="C90" s="138" t="s">
        <v>362</v>
      </c>
      <c r="D90" s="136">
        <v>642479</v>
      </c>
      <c r="E90" s="136">
        <f>+D90</f>
        <v>642479</v>
      </c>
      <c r="F90" s="136">
        <f>+E90-D90</f>
        <v>0</v>
      </c>
      <c r="G90" s="150"/>
    </row>
    <row r="91" spans="1:7" ht="201.75" customHeight="1" x14ac:dyDescent="0.2">
      <c r="A91" s="137" t="s">
        <v>524</v>
      </c>
      <c r="B91" s="138" t="s">
        <v>525</v>
      </c>
      <c r="C91" s="138" t="s">
        <v>526</v>
      </c>
      <c r="D91" s="151">
        <v>33132</v>
      </c>
      <c r="E91" s="151">
        <v>33132</v>
      </c>
      <c r="F91" s="151">
        <f>+E91-D91</f>
        <v>0</v>
      </c>
      <c r="G91" s="173" t="s">
        <v>683</v>
      </c>
    </row>
    <row r="92" spans="1:7" x14ac:dyDescent="0.2">
      <c r="A92" s="195"/>
      <c r="B92" s="140"/>
      <c r="C92" s="170"/>
      <c r="D92" s="141"/>
      <c r="E92" s="141"/>
      <c r="F92" s="142"/>
      <c r="G92" s="171"/>
    </row>
    <row r="93" spans="1:7" ht="93.6" customHeight="1" x14ac:dyDescent="0.2">
      <c r="A93" s="129" t="s">
        <v>527</v>
      </c>
      <c r="B93" s="130" t="s">
        <v>528</v>
      </c>
      <c r="C93" s="131"/>
      <c r="D93" s="132">
        <f>SUM(D94:D100)</f>
        <v>1070376</v>
      </c>
      <c r="E93" s="132">
        <f>SUM(E94:E100)</f>
        <v>1070376</v>
      </c>
      <c r="F93" s="132">
        <f t="shared" ref="F93:F99" si="3">+E93-D93</f>
        <v>0</v>
      </c>
      <c r="G93" s="172" t="s">
        <v>684</v>
      </c>
    </row>
    <row r="94" spans="1:7" ht="36" x14ac:dyDescent="0.2">
      <c r="A94" s="134" t="s">
        <v>529</v>
      </c>
      <c r="B94" s="138" t="s">
        <v>530</v>
      </c>
      <c r="C94" s="138" t="s">
        <v>364</v>
      </c>
      <c r="D94" s="151">
        <v>254644</v>
      </c>
      <c r="E94" s="151">
        <v>254644</v>
      </c>
      <c r="F94" s="151">
        <f>+D94-E94</f>
        <v>0</v>
      </c>
      <c r="G94" s="173" t="s">
        <v>698</v>
      </c>
    </row>
    <row r="95" spans="1:7" ht="99" customHeight="1" x14ac:dyDescent="0.2">
      <c r="A95" s="137" t="s">
        <v>531</v>
      </c>
      <c r="B95" s="135" t="s">
        <v>532</v>
      </c>
      <c r="C95" s="138" t="s">
        <v>533</v>
      </c>
      <c r="D95" s="136">
        <v>189951</v>
      </c>
      <c r="E95" s="136">
        <v>189951</v>
      </c>
      <c r="F95" s="136">
        <f>+D95-E95</f>
        <v>0</v>
      </c>
      <c r="G95" s="139" t="s">
        <v>685</v>
      </c>
    </row>
    <row r="96" spans="1:7" x14ac:dyDescent="0.2">
      <c r="A96" s="137" t="s">
        <v>534</v>
      </c>
      <c r="B96" s="135" t="s">
        <v>535</v>
      </c>
      <c r="C96" s="138" t="s">
        <v>536</v>
      </c>
      <c r="D96" s="136">
        <v>496444</v>
      </c>
      <c r="E96" s="136">
        <f>+D96</f>
        <v>496444</v>
      </c>
      <c r="F96" s="136">
        <f t="shared" si="3"/>
        <v>0</v>
      </c>
      <c r="G96" s="173"/>
    </row>
    <row r="97" spans="1:7" ht="176.25" customHeight="1" x14ac:dyDescent="0.2">
      <c r="A97" s="137" t="s">
        <v>537</v>
      </c>
      <c r="B97" s="135" t="s">
        <v>538</v>
      </c>
      <c r="C97" s="138" t="s">
        <v>539</v>
      </c>
      <c r="D97" s="136">
        <v>89098</v>
      </c>
      <c r="E97" s="151">
        <f>+D97</f>
        <v>89098</v>
      </c>
      <c r="F97" s="136">
        <f>+E97-D97</f>
        <v>0</v>
      </c>
      <c r="G97" s="139" t="s">
        <v>686</v>
      </c>
    </row>
    <row r="98" spans="1:7" ht="104.25" customHeight="1" x14ac:dyDescent="0.2">
      <c r="A98" s="137" t="s">
        <v>540</v>
      </c>
      <c r="B98" s="135" t="s">
        <v>541</v>
      </c>
      <c r="C98" s="138" t="s">
        <v>542</v>
      </c>
      <c r="D98" s="136">
        <v>1510</v>
      </c>
      <c r="E98" s="136">
        <f>+D98</f>
        <v>1510</v>
      </c>
      <c r="F98" s="136">
        <f t="shared" si="3"/>
        <v>0</v>
      </c>
      <c r="G98" s="139" t="s">
        <v>659</v>
      </c>
    </row>
    <row r="99" spans="1:7" ht="138" customHeight="1" x14ac:dyDescent="0.2">
      <c r="A99" s="137" t="s">
        <v>543</v>
      </c>
      <c r="B99" s="135" t="s">
        <v>544</v>
      </c>
      <c r="C99" s="138" t="s">
        <v>539</v>
      </c>
      <c r="D99" s="136">
        <v>28714</v>
      </c>
      <c r="E99" s="136">
        <v>28714</v>
      </c>
      <c r="F99" s="136">
        <f t="shared" si="3"/>
        <v>0</v>
      </c>
      <c r="G99" s="139" t="s">
        <v>687</v>
      </c>
    </row>
    <row r="100" spans="1:7" ht="90" customHeight="1" x14ac:dyDescent="0.2">
      <c r="A100" s="134" t="s">
        <v>545</v>
      </c>
      <c r="B100" s="135" t="s">
        <v>546</v>
      </c>
      <c r="C100" s="138" t="s">
        <v>542</v>
      </c>
      <c r="D100" s="136">
        <v>10015</v>
      </c>
      <c r="E100" s="136">
        <f>+D100</f>
        <v>10015</v>
      </c>
      <c r="F100" s="136">
        <f>+E100-D100</f>
        <v>0</v>
      </c>
      <c r="G100" s="139" t="s">
        <v>688</v>
      </c>
    </row>
    <row r="101" spans="1:7" x14ac:dyDescent="0.2">
      <c r="A101" s="195"/>
      <c r="B101" s="140"/>
      <c r="C101" s="170"/>
      <c r="D101" s="141"/>
      <c r="E101" s="141"/>
      <c r="F101" s="142"/>
      <c r="G101" s="171"/>
    </row>
    <row r="102" spans="1:7" ht="125.25" customHeight="1" x14ac:dyDescent="0.2">
      <c r="A102" s="129" t="s">
        <v>547</v>
      </c>
      <c r="B102" s="130" t="s">
        <v>548</v>
      </c>
      <c r="C102" s="131" t="s">
        <v>625</v>
      </c>
      <c r="D102" s="132">
        <v>21291</v>
      </c>
      <c r="E102" s="132">
        <f>+D102</f>
        <v>21291</v>
      </c>
      <c r="F102" s="132">
        <f>+E102-D102</f>
        <v>0</v>
      </c>
      <c r="G102" s="172" t="s">
        <v>689</v>
      </c>
    </row>
    <row r="103" spans="1:7" x14ac:dyDescent="0.2">
      <c r="A103" s="195"/>
      <c r="B103" s="140"/>
      <c r="C103" s="170"/>
      <c r="D103" s="141"/>
      <c r="E103" s="141"/>
      <c r="F103" s="141"/>
      <c r="G103" s="171"/>
    </row>
    <row r="104" spans="1:7" ht="119.25" customHeight="1" x14ac:dyDescent="0.2">
      <c r="A104" s="129" t="s">
        <v>549</v>
      </c>
      <c r="B104" s="130" t="s">
        <v>550</v>
      </c>
      <c r="C104" s="131" t="s">
        <v>625</v>
      </c>
      <c r="D104" s="132">
        <v>125932</v>
      </c>
      <c r="E104" s="132">
        <f>+D104</f>
        <v>125932</v>
      </c>
      <c r="F104" s="132">
        <f t="shared" ref="F104" si="4">+E104-D104</f>
        <v>0</v>
      </c>
      <c r="G104" s="172" t="s">
        <v>660</v>
      </c>
    </row>
    <row r="105" spans="1:7" x14ac:dyDescent="0.2">
      <c r="A105" s="195"/>
      <c r="B105" s="140"/>
      <c r="C105" s="170"/>
      <c r="D105" s="141"/>
      <c r="E105" s="141"/>
      <c r="F105" s="142"/>
      <c r="G105" s="171"/>
    </row>
    <row r="106" spans="1:7" ht="24" x14ac:dyDescent="0.2">
      <c r="A106" s="143" t="s">
        <v>658</v>
      </c>
      <c r="B106" s="130" t="s">
        <v>657</v>
      </c>
      <c r="C106" s="131" t="s">
        <v>661</v>
      </c>
      <c r="D106" s="132">
        <v>1644</v>
      </c>
      <c r="E106" s="132">
        <f>+D106</f>
        <v>1644</v>
      </c>
      <c r="F106" s="132">
        <f>+E106-D106</f>
        <v>0</v>
      </c>
      <c r="G106" s="172" t="s">
        <v>690</v>
      </c>
    </row>
    <row r="107" spans="1:7" x14ac:dyDescent="0.2">
      <c r="A107" s="175"/>
      <c r="B107" s="140"/>
      <c r="C107" s="170"/>
      <c r="D107" s="176"/>
      <c r="E107" s="176"/>
      <c r="F107" s="177"/>
      <c r="G107" s="178"/>
    </row>
    <row r="108" spans="1:7" x14ac:dyDescent="0.2">
      <c r="A108" s="129" t="s">
        <v>632</v>
      </c>
      <c r="B108" s="130" t="s">
        <v>551</v>
      </c>
      <c r="C108" s="131"/>
      <c r="D108" s="132">
        <f>+D102+D89</f>
        <v>696902</v>
      </c>
      <c r="E108" s="132">
        <f>+E102+E89</f>
        <v>696902</v>
      </c>
      <c r="F108" s="132">
        <f>+D108-E108</f>
        <v>0</v>
      </c>
      <c r="G108" s="174"/>
    </row>
    <row r="109" spans="1:7" x14ac:dyDescent="0.2">
      <c r="A109" s="175"/>
      <c r="B109" s="140"/>
      <c r="C109" s="170"/>
      <c r="D109" s="176"/>
      <c r="E109" s="176"/>
      <c r="F109" s="177"/>
      <c r="G109" s="178"/>
    </row>
    <row r="110" spans="1:7" x14ac:dyDescent="0.2">
      <c r="A110" s="129" t="s">
        <v>552</v>
      </c>
      <c r="B110" s="130" t="s">
        <v>553</v>
      </c>
      <c r="C110" s="131"/>
      <c r="D110" s="132">
        <f>+D104+D93+D106</f>
        <v>1197952</v>
      </c>
      <c r="E110" s="132">
        <f>+E104+E93+E106</f>
        <v>1197952</v>
      </c>
      <c r="F110" s="132">
        <f>+E110-D110</f>
        <v>0</v>
      </c>
      <c r="G110" s="174"/>
    </row>
    <row r="111" spans="1:7" x14ac:dyDescent="0.2">
      <c r="A111" s="195"/>
      <c r="B111" s="140"/>
      <c r="C111" s="170"/>
      <c r="D111" s="141"/>
      <c r="E111" s="141"/>
      <c r="F111" s="142"/>
      <c r="G111" s="171"/>
    </row>
    <row r="112" spans="1:7" ht="24" x14ac:dyDescent="0.2">
      <c r="A112" s="143" t="s">
        <v>554</v>
      </c>
      <c r="B112" s="130" t="s">
        <v>555</v>
      </c>
      <c r="C112" s="131"/>
      <c r="D112" s="132">
        <f>+D108-D110</f>
        <v>-501050</v>
      </c>
      <c r="E112" s="132">
        <f>+E108-E110</f>
        <v>-501050</v>
      </c>
      <c r="F112" s="132">
        <f>+E112-D112</f>
        <v>0</v>
      </c>
      <c r="G112" s="133"/>
    </row>
    <row r="113" spans="1:7" x14ac:dyDescent="0.2">
      <c r="A113" s="195"/>
      <c r="B113" s="140"/>
      <c r="C113" s="170"/>
      <c r="D113" s="141"/>
      <c r="E113" s="141"/>
      <c r="F113" s="142"/>
      <c r="G113" s="171"/>
    </row>
    <row r="114" spans="1:7" x14ac:dyDescent="0.2">
      <c r="A114" s="129" t="s">
        <v>556</v>
      </c>
      <c r="B114" s="130" t="s">
        <v>557</v>
      </c>
      <c r="C114" s="131"/>
      <c r="D114" s="132">
        <v>-142243</v>
      </c>
      <c r="E114" s="132">
        <f>+D114</f>
        <v>-142243</v>
      </c>
      <c r="F114" s="132">
        <f>+E114-D114</f>
        <v>0</v>
      </c>
      <c r="G114" s="133"/>
    </row>
    <row r="115" spans="1:7" x14ac:dyDescent="0.2">
      <c r="A115" s="195"/>
      <c r="B115" s="140"/>
      <c r="C115" s="170"/>
      <c r="D115" s="141"/>
      <c r="E115" s="141"/>
      <c r="F115" s="142"/>
      <c r="G115" s="171"/>
    </row>
    <row r="116" spans="1:7" ht="13.5" thickBot="1" x14ac:dyDescent="0.25">
      <c r="A116" s="179" t="s">
        <v>558</v>
      </c>
      <c r="B116" s="180" t="s">
        <v>559</v>
      </c>
      <c r="C116" s="181"/>
      <c r="D116" s="182">
        <f>+D112-D114+1</f>
        <v>-358806</v>
      </c>
      <c r="E116" s="182">
        <f>+E112-E114+1</f>
        <v>-358806</v>
      </c>
      <c r="F116" s="182">
        <f>+E116-D116</f>
        <v>0</v>
      </c>
      <c r="G116" s="183"/>
    </row>
    <row r="117" spans="1:7" x14ac:dyDescent="0.2">
      <c r="A117" s="184"/>
      <c r="B117" s="184"/>
      <c r="C117" s="184"/>
      <c r="D117" s="184"/>
      <c r="E117" s="184"/>
      <c r="F117" s="184"/>
      <c r="G117" s="184"/>
    </row>
    <row r="118" spans="1:7" x14ac:dyDescent="0.2">
      <c r="A118" s="184"/>
      <c r="B118" s="184"/>
      <c r="C118" s="184"/>
      <c r="D118" s="184"/>
      <c r="E118" s="184"/>
      <c r="F118" s="184"/>
      <c r="G118" s="184"/>
    </row>
    <row r="119" spans="1:7" x14ac:dyDescent="0.2">
      <c r="A119" s="184"/>
      <c r="B119" s="184"/>
      <c r="C119" s="184"/>
      <c r="D119" s="184"/>
      <c r="E119" s="184"/>
      <c r="F119" s="184"/>
      <c r="G119" s="184"/>
    </row>
    <row r="120" spans="1:7" ht="15.75" x14ac:dyDescent="0.25">
      <c r="A120" s="121" t="s">
        <v>573</v>
      </c>
      <c r="B120" s="122"/>
      <c r="C120" s="122"/>
      <c r="D120" s="122"/>
      <c r="E120" s="123"/>
      <c r="F120" s="124"/>
      <c r="G120" s="124"/>
    </row>
    <row r="121" spans="1:7" x14ac:dyDescent="0.2">
      <c r="A121" s="125"/>
      <c r="B121" s="122"/>
      <c r="C121" s="122"/>
      <c r="D121" s="122"/>
      <c r="E121" s="123"/>
      <c r="F121" s="124"/>
      <c r="G121" s="124"/>
    </row>
    <row r="122" spans="1:7" x14ac:dyDescent="0.2">
      <c r="A122" s="471" t="s">
        <v>587</v>
      </c>
      <c r="B122" s="471"/>
      <c r="C122" s="471"/>
      <c r="D122" s="471"/>
      <c r="E122" s="471"/>
      <c r="F122" s="471"/>
      <c r="G122" s="471"/>
    </row>
    <row r="123" spans="1:7" ht="13.5" thickBot="1" x14ac:dyDescent="0.25">
      <c r="A123" s="126"/>
      <c r="B123" s="126"/>
      <c r="C123" s="126"/>
      <c r="D123" s="126"/>
      <c r="E123" s="126"/>
      <c r="F123" s="126"/>
      <c r="G123" s="126"/>
    </row>
    <row r="124" spans="1:7" ht="48" x14ac:dyDescent="0.2">
      <c r="A124" s="197" t="s">
        <v>446</v>
      </c>
      <c r="B124" s="198" t="s">
        <v>447</v>
      </c>
      <c r="C124" s="199" t="s">
        <v>448</v>
      </c>
      <c r="D124" s="199" t="s">
        <v>449</v>
      </c>
      <c r="E124" s="199" t="s">
        <v>450</v>
      </c>
      <c r="F124" s="199" t="s">
        <v>451</v>
      </c>
      <c r="G124" s="200" t="s">
        <v>452</v>
      </c>
    </row>
    <row r="125" spans="1:7" ht="36" x14ac:dyDescent="0.2">
      <c r="A125" s="201" t="s">
        <v>453</v>
      </c>
      <c r="B125" s="186" t="s">
        <v>454</v>
      </c>
      <c r="C125" s="131" t="s">
        <v>588</v>
      </c>
      <c r="D125" s="132">
        <v>5856396.29</v>
      </c>
      <c r="E125" s="132">
        <v>5856396</v>
      </c>
      <c r="F125" s="132">
        <v>-0.2900000000372529</v>
      </c>
      <c r="G125" s="202"/>
    </row>
    <row r="126" spans="1:7" x14ac:dyDescent="0.2">
      <c r="A126" s="203" t="s">
        <v>455</v>
      </c>
      <c r="B126" s="204" t="s">
        <v>456</v>
      </c>
      <c r="C126" s="135" t="s">
        <v>457</v>
      </c>
      <c r="D126" s="136">
        <v>56189</v>
      </c>
      <c r="E126" s="136">
        <v>56189</v>
      </c>
      <c r="F126" s="136">
        <v>0</v>
      </c>
      <c r="G126" s="205"/>
    </row>
    <row r="127" spans="1:7" ht="48" x14ac:dyDescent="0.2">
      <c r="A127" s="206" t="s">
        <v>458</v>
      </c>
      <c r="B127" s="207" t="s">
        <v>459</v>
      </c>
      <c r="C127" s="138" t="s">
        <v>460</v>
      </c>
      <c r="D127" s="136">
        <v>5558203</v>
      </c>
      <c r="E127" s="136">
        <v>5558203</v>
      </c>
      <c r="F127" s="136">
        <v>0</v>
      </c>
      <c r="G127" s="208" t="s">
        <v>589</v>
      </c>
    </row>
    <row r="128" spans="1:7" ht="48" x14ac:dyDescent="0.2">
      <c r="A128" s="206" t="s">
        <v>461</v>
      </c>
      <c r="B128" s="207" t="s">
        <v>462</v>
      </c>
      <c r="C128" s="138" t="s">
        <v>590</v>
      </c>
      <c r="D128" s="136">
        <v>48172</v>
      </c>
      <c r="E128" s="136">
        <v>48172</v>
      </c>
      <c r="F128" s="136">
        <v>0</v>
      </c>
      <c r="G128" s="208" t="s">
        <v>591</v>
      </c>
    </row>
    <row r="129" spans="1:7" x14ac:dyDescent="0.2">
      <c r="A129" s="203" t="s">
        <v>463</v>
      </c>
      <c r="B129" s="204" t="s">
        <v>464</v>
      </c>
      <c r="C129" s="138" t="s">
        <v>465</v>
      </c>
      <c r="D129" s="136">
        <v>0.28999999999999204</v>
      </c>
      <c r="E129" s="136">
        <v>0</v>
      </c>
      <c r="F129" s="136">
        <v>-0.28999999999999204</v>
      </c>
      <c r="G129" s="208"/>
    </row>
    <row r="130" spans="1:7" x14ac:dyDescent="0.2">
      <c r="A130" s="203" t="s">
        <v>466</v>
      </c>
      <c r="B130" s="204" t="s">
        <v>467</v>
      </c>
      <c r="C130" s="135" t="s">
        <v>468</v>
      </c>
      <c r="D130" s="136">
        <v>193832</v>
      </c>
      <c r="E130" s="136">
        <v>193832</v>
      </c>
      <c r="F130" s="136">
        <v>0</v>
      </c>
      <c r="G130" s="208"/>
    </row>
    <row r="131" spans="1:7" x14ac:dyDescent="0.2">
      <c r="A131" s="203"/>
      <c r="B131" s="140"/>
      <c r="C131" s="140"/>
      <c r="D131" s="141"/>
      <c r="E131" s="141"/>
      <c r="F131" s="142"/>
      <c r="G131" s="209"/>
    </row>
    <row r="132" spans="1:7" ht="48" x14ac:dyDescent="0.2">
      <c r="A132" s="210" t="s">
        <v>469</v>
      </c>
      <c r="B132" s="186" t="s">
        <v>470</v>
      </c>
      <c r="C132" s="131" t="s">
        <v>592</v>
      </c>
      <c r="D132" s="132">
        <f>SUM(D133:D136)</f>
        <v>618568</v>
      </c>
      <c r="E132" s="132">
        <f>SUM(E133:E136)</f>
        <v>618568</v>
      </c>
      <c r="F132" s="211">
        <f>+E132-D132</f>
        <v>0</v>
      </c>
      <c r="G132" s="212" t="s">
        <v>593</v>
      </c>
    </row>
    <row r="133" spans="1:7" x14ac:dyDescent="0.2">
      <c r="A133" s="203" t="s">
        <v>471</v>
      </c>
      <c r="B133" s="204" t="s">
        <v>472</v>
      </c>
      <c r="C133" s="135" t="s">
        <v>473</v>
      </c>
      <c r="D133" s="136">
        <v>25825</v>
      </c>
      <c r="E133" s="136">
        <v>25825</v>
      </c>
      <c r="F133" s="136">
        <f>+E133-D133</f>
        <v>0</v>
      </c>
      <c r="G133" s="213"/>
    </row>
    <row r="134" spans="1:7" ht="108" x14ac:dyDescent="0.2">
      <c r="A134" s="206" t="s">
        <v>474</v>
      </c>
      <c r="B134" s="207" t="s">
        <v>475</v>
      </c>
      <c r="C134" s="138" t="s">
        <v>465</v>
      </c>
      <c r="D134" s="136">
        <v>41772</v>
      </c>
      <c r="E134" s="136">
        <v>41772</v>
      </c>
      <c r="F134" s="151">
        <f>+E134-D134</f>
        <v>0</v>
      </c>
      <c r="G134" s="208" t="s">
        <v>594</v>
      </c>
    </row>
    <row r="135" spans="1:7" ht="48" x14ac:dyDescent="0.2">
      <c r="A135" s="203" t="s">
        <v>476</v>
      </c>
      <c r="B135" s="204" t="s">
        <v>477</v>
      </c>
      <c r="C135" s="135" t="s">
        <v>595</v>
      </c>
      <c r="D135" s="136">
        <v>828</v>
      </c>
      <c r="E135" s="136">
        <v>828</v>
      </c>
      <c r="F135" s="136">
        <f>+E135-D135</f>
        <v>0</v>
      </c>
      <c r="G135" s="208" t="s">
        <v>596</v>
      </c>
    </row>
    <row r="136" spans="1:7" ht="36" x14ac:dyDescent="0.2">
      <c r="A136" s="203" t="s">
        <v>478</v>
      </c>
      <c r="B136" s="204" t="s">
        <v>479</v>
      </c>
      <c r="C136" s="135" t="s">
        <v>597</v>
      </c>
      <c r="D136" s="136">
        <v>550143</v>
      </c>
      <c r="E136" s="136">
        <v>550143</v>
      </c>
      <c r="F136" s="136">
        <f>+E136-D136</f>
        <v>0</v>
      </c>
      <c r="G136" s="208" t="s">
        <v>598</v>
      </c>
    </row>
    <row r="137" spans="1:7" x14ac:dyDescent="0.2">
      <c r="A137" s="203"/>
      <c r="B137" s="140"/>
      <c r="C137" s="140"/>
      <c r="D137" s="141"/>
      <c r="E137" s="141"/>
      <c r="F137" s="142"/>
      <c r="G137" s="214"/>
    </row>
    <row r="138" spans="1:7" ht="108.75" customHeight="1" x14ac:dyDescent="0.2">
      <c r="A138" s="210" t="s">
        <v>480</v>
      </c>
      <c r="B138" s="215" t="s">
        <v>481</v>
      </c>
      <c r="C138" s="131" t="s">
        <v>599</v>
      </c>
      <c r="D138" s="132">
        <v>20339</v>
      </c>
      <c r="E138" s="132">
        <v>20339</v>
      </c>
      <c r="F138" s="132">
        <f>+E138-D138</f>
        <v>0</v>
      </c>
      <c r="G138" s="212" t="s">
        <v>600</v>
      </c>
    </row>
    <row r="139" spans="1:7" ht="13.5" thickBot="1" x14ac:dyDescent="0.25">
      <c r="A139" s="216" t="s">
        <v>482</v>
      </c>
      <c r="B139" s="217"/>
      <c r="C139" s="144"/>
      <c r="D139" s="145">
        <f>+D125+D132+D138</f>
        <v>6495303.29</v>
      </c>
      <c r="E139" s="145">
        <f>+E125+E132+E138</f>
        <v>6495303</v>
      </c>
      <c r="F139" s="145">
        <f>+E139-D139</f>
        <v>-0.2900000000372529</v>
      </c>
      <c r="G139" s="218"/>
    </row>
    <row r="140" spans="1:7" ht="13.5" thickBot="1" x14ac:dyDescent="0.25">
      <c r="A140" s="219"/>
      <c r="B140" s="220"/>
      <c r="C140" s="146"/>
      <c r="D140" s="220"/>
      <c r="E140" s="146"/>
      <c r="F140" s="147"/>
      <c r="G140" s="221"/>
    </row>
    <row r="141" spans="1:7" ht="36" x14ac:dyDescent="0.2">
      <c r="A141" s="222" t="s">
        <v>483</v>
      </c>
      <c r="B141" s="223" t="s">
        <v>484</v>
      </c>
      <c r="C141" s="148" t="s">
        <v>485</v>
      </c>
      <c r="D141" s="224">
        <v>3219070</v>
      </c>
      <c r="E141" s="149">
        <v>3219070</v>
      </c>
      <c r="F141" s="149">
        <f>+E141-D141</f>
        <v>0</v>
      </c>
      <c r="G141" s="225" t="s">
        <v>601</v>
      </c>
    </row>
    <row r="142" spans="1:7" x14ac:dyDescent="0.2">
      <c r="A142" s="203"/>
      <c r="B142" s="140"/>
      <c r="C142" s="140"/>
      <c r="D142" s="141"/>
      <c r="E142" s="141"/>
      <c r="F142" s="142"/>
      <c r="G142" s="214"/>
    </row>
    <row r="143" spans="1:7" ht="60" customHeight="1" x14ac:dyDescent="0.2">
      <c r="A143" s="210" t="s">
        <v>486</v>
      </c>
      <c r="B143" s="215" t="s">
        <v>487</v>
      </c>
      <c r="C143" s="131" t="s">
        <v>488</v>
      </c>
      <c r="D143" s="132">
        <v>125530</v>
      </c>
      <c r="E143" s="132">
        <v>125530</v>
      </c>
      <c r="F143" s="132">
        <f>+E143-D143</f>
        <v>0</v>
      </c>
      <c r="G143" s="226" t="s">
        <v>602</v>
      </c>
    </row>
    <row r="144" spans="1:7" x14ac:dyDescent="0.2">
      <c r="A144" s="203"/>
      <c r="B144" s="140"/>
      <c r="C144" s="140"/>
      <c r="D144" s="141"/>
      <c r="E144" s="141"/>
      <c r="F144" s="142"/>
      <c r="G144" s="214"/>
    </row>
    <row r="145" spans="1:7" ht="48" x14ac:dyDescent="0.2">
      <c r="A145" s="210" t="s">
        <v>489</v>
      </c>
      <c r="B145" s="215" t="s">
        <v>490</v>
      </c>
      <c r="C145" s="131" t="s">
        <v>491</v>
      </c>
      <c r="D145" s="132">
        <f>SUM(D146:D149)</f>
        <v>2546867</v>
      </c>
      <c r="E145" s="132">
        <f>SUM(E146:E149)</f>
        <v>2546867</v>
      </c>
      <c r="F145" s="132">
        <f>+E145-D145</f>
        <v>0</v>
      </c>
      <c r="G145" s="226" t="s">
        <v>603</v>
      </c>
    </row>
    <row r="146" spans="1:7" ht="48" x14ac:dyDescent="0.2">
      <c r="A146" s="203" t="s">
        <v>492</v>
      </c>
      <c r="B146" s="204" t="s">
        <v>604</v>
      </c>
      <c r="C146" s="138" t="s">
        <v>493</v>
      </c>
      <c r="D146" s="136">
        <v>2446315</v>
      </c>
      <c r="E146" s="136">
        <v>2446315</v>
      </c>
      <c r="F146" s="136">
        <f>+E146-D146</f>
        <v>0</v>
      </c>
      <c r="G146" s="208" t="s">
        <v>605</v>
      </c>
    </row>
    <row r="147" spans="1:7" ht="96" x14ac:dyDescent="0.2">
      <c r="A147" s="206" t="s">
        <v>494</v>
      </c>
      <c r="B147" s="204" t="s">
        <v>495</v>
      </c>
      <c r="C147" s="138" t="s">
        <v>496</v>
      </c>
      <c r="D147" s="136">
        <v>37506</v>
      </c>
      <c r="E147" s="136">
        <v>37506</v>
      </c>
      <c r="F147" s="136">
        <f>+E147-D147</f>
        <v>0</v>
      </c>
      <c r="G147" s="139" t="s">
        <v>606</v>
      </c>
    </row>
    <row r="148" spans="1:7" x14ac:dyDescent="0.2">
      <c r="A148" s="203" t="s">
        <v>497</v>
      </c>
      <c r="B148" s="204" t="s">
        <v>498</v>
      </c>
      <c r="C148" s="135" t="s">
        <v>468</v>
      </c>
      <c r="D148" s="151">
        <v>63046</v>
      </c>
      <c r="E148" s="151">
        <v>63046</v>
      </c>
      <c r="F148" s="151">
        <f>+E148-D148</f>
        <v>0</v>
      </c>
      <c r="G148" s="227"/>
    </row>
    <row r="149" spans="1:7" x14ac:dyDescent="0.2">
      <c r="A149" s="203" t="s">
        <v>704</v>
      </c>
      <c r="B149" s="204" t="s">
        <v>607</v>
      </c>
      <c r="C149" s="135" t="s">
        <v>503</v>
      </c>
      <c r="D149" s="136">
        <v>0</v>
      </c>
      <c r="E149" s="136">
        <v>0</v>
      </c>
      <c r="F149" s="136">
        <f>+E149-D149</f>
        <v>0</v>
      </c>
      <c r="G149" s="228"/>
    </row>
    <row r="150" spans="1:7" x14ac:dyDescent="0.2">
      <c r="A150" s="203"/>
      <c r="B150" s="140"/>
      <c r="C150" s="140"/>
      <c r="D150" s="141"/>
      <c r="E150" s="141"/>
      <c r="F150" s="142"/>
      <c r="G150" s="214"/>
    </row>
    <row r="151" spans="1:7" ht="48" x14ac:dyDescent="0.2">
      <c r="A151" s="210" t="s">
        <v>499</v>
      </c>
      <c r="B151" s="215" t="s">
        <v>500</v>
      </c>
      <c r="C151" s="131" t="s">
        <v>608</v>
      </c>
      <c r="D151" s="132">
        <f>SUM(D152:D157)</f>
        <v>526342</v>
      </c>
      <c r="E151" s="132">
        <f>SUM(E152:E157)</f>
        <v>526342</v>
      </c>
      <c r="F151" s="132">
        <f t="shared" ref="F151" si="5">+E151-D151</f>
        <v>0</v>
      </c>
      <c r="G151" s="226" t="s">
        <v>609</v>
      </c>
    </row>
    <row r="152" spans="1:7" ht="48" x14ac:dyDescent="0.2">
      <c r="A152" s="206" t="s">
        <v>492</v>
      </c>
      <c r="B152" s="204" t="s">
        <v>610</v>
      </c>
      <c r="C152" s="135" t="s">
        <v>493</v>
      </c>
      <c r="D152" s="136">
        <v>288017</v>
      </c>
      <c r="E152" s="136">
        <v>288017</v>
      </c>
      <c r="F152" s="136">
        <f>+E152-D152</f>
        <v>0</v>
      </c>
      <c r="G152" s="208" t="s">
        <v>611</v>
      </c>
    </row>
    <row r="153" spans="1:7" ht="120" x14ac:dyDescent="0.2">
      <c r="A153" s="206" t="s">
        <v>501</v>
      </c>
      <c r="B153" s="207" t="s">
        <v>502</v>
      </c>
      <c r="C153" s="138" t="s">
        <v>503</v>
      </c>
      <c r="D153" s="136">
        <v>38364</v>
      </c>
      <c r="E153" s="136">
        <v>38364</v>
      </c>
      <c r="F153" s="136">
        <f>+D153-E153</f>
        <v>0</v>
      </c>
      <c r="G153" s="208" t="s">
        <v>612</v>
      </c>
    </row>
    <row r="154" spans="1:7" ht="132" x14ac:dyDescent="0.2">
      <c r="A154" s="206" t="s">
        <v>504</v>
      </c>
      <c r="B154" s="207" t="s">
        <v>505</v>
      </c>
      <c r="C154" s="138" t="s">
        <v>503</v>
      </c>
      <c r="D154" s="136">
        <v>145746</v>
      </c>
      <c r="E154" s="136">
        <v>145746</v>
      </c>
      <c r="F154" s="136">
        <f t="shared" ref="F154:F156" si="6">+E154-D154</f>
        <v>0</v>
      </c>
      <c r="G154" s="208" t="s">
        <v>613</v>
      </c>
    </row>
    <row r="155" spans="1:7" ht="120" x14ac:dyDescent="0.2">
      <c r="A155" s="229" t="s">
        <v>506</v>
      </c>
      <c r="B155" s="207" t="s">
        <v>507</v>
      </c>
      <c r="C155" s="138" t="s">
        <v>503</v>
      </c>
      <c r="D155" s="136">
        <v>29133</v>
      </c>
      <c r="E155" s="136">
        <v>29133</v>
      </c>
      <c r="F155" s="136">
        <f t="shared" si="6"/>
        <v>0</v>
      </c>
      <c r="G155" s="208" t="s">
        <v>614</v>
      </c>
    </row>
    <row r="156" spans="1:7" ht="132" x14ac:dyDescent="0.2">
      <c r="A156" s="206" t="s">
        <v>508</v>
      </c>
      <c r="B156" s="207" t="s">
        <v>509</v>
      </c>
      <c r="C156" s="138" t="s">
        <v>503</v>
      </c>
      <c r="D156" s="136">
        <v>12309</v>
      </c>
      <c r="E156" s="136">
        <v>12309</v>
      </c>
      <c r="F156" s="136">
        <f t="shared" si="6"/>
        <v>0</v>
      </c>
      <c r="G156" s="230" t="s">
        <v>615</v>
      </c>
    </row>
    <row r="157" spans="1:7" ht="192" x14ac:dyDescent="0.2">
      <c r="A157" s="206" t="s">
        <v>510</v>
      </c>
      <c r="B157" s="207" t="s">
        <v>511</v>
      </c>
      <c r="C157" s="138" t="s">
        <v>512</v>
      </c>
      <c r="D157" s="136">
        <v>12773</v>
      </c>
      <c r="E157" s="136">
        <v>12773</v>
      </c>
      <c r="F157" s="151">
        <f>+E157-D157</f>
        <v>0</v>
      </c>
      <c r="G157" s="230" t="s">
        <v>616</v>
      </c>
    </row>
    <row r="158" spans="1:7" x14ac:dyDescent="0.2">
      <c r="A158" s="203"/>
      <c r="B158" s="140"/>
      <c r="C158" s="140"/>
      <c r="D158" s="141"/>
      <c r="E158" s="141"/>
      <c r="F158" s="142"/>
      <c r="G158" s="214"/>
    </row>
    <row r="159" spans="1:7" ht="239.25" customHeight="1" x14ac:dyDescent="0.2">
      <c r="A159" s="210" t="s">
        <v>513</v>
      </c>
      <c r="B159" s="215" t="s">
        <v>514</v>
      </c>
      <c r="C159" s="131" t="s">
        <v>515</v>
      </c>
      <c r="D159" s="132">
        <v>77495</v>
      </c>
      <c r="E159" s="132">
        <v>77495</v>
      </c>
      <c r="F159" s="132">
        <f>+E159-D159</f>
        <v>0</v>
      </c>
      <c r="G159" s="226" t="s">
        <v>617</v>
      </c>
    </row>
    <row r="160" spans="1:7" ht="15.75" customHeight="1" thickBot="1" x14ac:dyDescent="0.25">
      <c r="A160" s="196" t="s">
        <v>516</v>
      </c>
      <c r="B160" s="231"/>
      <c r="C160" s="232"/>
      <c r="D160" s="233">
        <f>+D141+D143+D145+D151+D159-1</f>
        <v>6495303</v>
      </c>
      <c r="E160" s="233">
        <f>+E141+E143+E145+E151+E159-1</f>
        <v>6495303</v>
      </c>
      <c r="F160" s="233">
        <f>+E160-D160</f>
        <v>0</v>
      </c>
      <c r="G160" s="234"/>
    </row>
    <row r="161" spans="1:7" x14ac:dyDescent="0.2">
      <c r="A161" s="184"/>
      <c r="B161" s="184"/>
      <c r="C161" s="184"/>
      <c r="D161" s="184"/>
      <c r="E161" s="184"/>
      <c r="F161" s="184"/>
      <c r="G161" s="184"/>
    </row>
    <row r="162" spans="1:7" x14ac:dyDescent="0.2">
      <c r="A162" s="184"/>
      <c r="B162" s="184"/>
      <c r="C162" s="184"/>
      <c r="D162" s="184"/>
      <c r="E162" s="184"/>
      <c r="F162" s="184"/>
      <c r="G162" s="184"/>
    </row>
    <row r="163" spans="1:7" x14ac:dyDescent="0.2">
      <c r="A163" s="184"/>
      <c r="B163" s="184"/>
      <c r="C163" s="184"/>
      <c r="D163" s="184"/>
      <c r="E163" s="184"/>
      <c r="F163" s="184"/>
      <c r="G163" s="184"/>
    </row>
    <row r="164" spans="1:7" ht="15.75" x14ac:dyDescent="0.2">
      <c r="A164" s="468" t="s">
        <v>640</v>
      </c>
      <c r="B164" s="468"/>
      <c r="C164" s="468"/>
      <c r="D164" s="468"/>
      <c r="E164" s="468"/>
      <c r="F164" s="468"/>
      <c r="G164" s="468"/>
    </row>
    <row r="165" spans="1:7" x14ac:dyDescent="0.2">
      <c r="A165" s="125"/>
      <c r="B165" s="152"/>
      <c r="C165" s="153"/>
      <c r="D165" s="154"/>
      <c r="E165" s="123"/>
      <c r="F165" s="123"/>
      <c r="G165" s="123"/>
    </row>
    <row r="166" spans="1:7" x14ac:dyDescent="0.2">
      <c r="A166" s="467" t="s">
        <v>587</v>
      </c>
      <c r="B166" s="467"/>
      <c r="C166" s="467"/>
      <c r="D166" s="467"/>
      <c r="E166" s="467"/>
      <c r="F166" s="467"/>
      <c r="G166" s="467"/>
    </row>
    <row r="167" spans="1:7" ht="13.5" thickBot="1" x14ac:dyDescent="0.25">
      <c r="A167" s="155"/>
      <c r="B167" s="156"/>
      <c r="C167" s="157"/>
      <c r="D167" s="158"/>
      <c r="E167" s="158"/>
      <c r="F167" s="159"/>
      <c r="G167" s="160"/>
    </row>
    <row r="168" spans="1:7" ht="48.75" thickBot="1" x14ac:dyDescent="0.25">
      <c r="A168" s="161" t="s">
        <v>517</v>
      </c>
      <c r="B168" s="162" t="s">
        <v>518</v>
      </c>
      <c r="C168" s="127" t="s">
        <v>519</v>
      </c>
      <c r="D168" s="127" t="s">
        <v>449</v>
      </c>
      <c r="E168" s="127" t="s">
        <v>450</v>
      </c>
      <c r="F168" s="163" t="s">
        <v>451</v>
      </c>
      <c r="G168" s="164" t="s">
        <v>452</v>
      </c>
    </row>
    <row r="169" spans="1:7" x14ac:dyDescent="0.2">
      <c r="A169" s="165" t="s">
        <v>520</v>
      </c>
      <c r="B169" s="166" t="s">
        <v>521</v>
      </c>
      <c r="C169" s="167"/>
      <c r="D169" s="168">
        <f>+D170+D171</f>
        <v>2207679</v>
      </c>
      <c r="E169" s="168">
        <f>+E170+E171</f>
        <v>2207679</v>
      </c>
      <c r="F169" s="168">
        <f>+E169-D169</f>
        <v>0</v>
      </c>
      <c r="G169" s="169"/>
    </row>
    <row r="170" spans="1:7" ht="24" x14ac:dyDescent="0.2">
      <c r="A170" s="137" t="s">
        <v>522</v>
      </c>
      <c r="B170" s="138" t="s">
        <v>523</v>
      </c>
      <c r="C170" s="138" t="s">
        <v>362</v>
      </c>
      <c r="D170" s="136">
        <v>2139320</v>
      </c>
      <c r="E170" s="136">
        <v>2139320</v>
      </c>
      <c r="F170" s="136">
        <f>+E170-D170</f>
        <v>0</v>
      </c>
      <c r="G170" s="150"/>
    </row>
    <row r="171" spans="1:7" ht="192" x14ac:dyDescent="0.2">
      <c r="A171" s="137" t="s">
        <v>524</v>
      </c>
      <c r="B171" s="138" t="s">
        <v>525</v>
      </c>
      <c r="C171" s="138" t="s">
        <v>526</v>
      </c>
      <c r="D171" s="136">
        <v>68359</v>
      </c>
      <c r="E171" s="151">
        <v>68359</v>
      </c>
      <c r="F171" s="136">
        <f>+E171-D171</f>
        <v>0</v>
      </c>
      <c r="G171" s="139" t="s">
        <v>618</v>
      </c>
    </row>
    <row r="172" spans="1:7" x14ac:dyDescent="0.2">
      <c r="A172" s="195"/>
      <c r="B172" s="140"/>
      <c r="C172" s="170"/>
      <c r="D172" s="141"/>
      <c r="E172" s="141"/>
      <c r="F172" s="142"/>
      <c r="G172" s="171"/>
    </row>
    <row r="173" spans="1:7" ht="72" x14ac:dyDescent="0.2">
      <c r="A173" s="129" t="s">
        <v>527</v>
      </c>
      <c r="B173" s="130" t="s">
        <v>528</v>
      </c>
      <c r="C173" s="131"/>
      <c r="D173" s="132">
        <f>SUM(D174:D180)</f>
        <v>1913824</v>
      </c>
      <c r="E173" s="132">
        <f>SUM(E174:E180)</f>
        <v>1913824</v>
      </c>
      <c r="F173" s="132">
        <f t="shared" ref="F173:F176" si="7">+E173-D173</f>
        <v>0</v>
      </c>
      <c r="G173" s="172" t="s">
        <v>677</v>
      </c>
    </row>
    <row r="174" spans="1:7" ht="36" x14ac:dyDescent="0.2">
      <c r="A174" s="134" t="s">
        <v>529</v>
      </c>
      <c r="B174" s="138" t="s">
        <v>530</v>
      </c>
      <c r="C174" s="138" t="s">
        <v>364</v>
      </c>
      <c r="D174" s="136">
        <v>609248</v>
      </c>
      <c r="E174" s="136">
        <v>609248</v>
      </c>
      <c r="F174" s="136">
        <f t="shared" si="7"/>
        <v>0</v>
      </c>
      <c r="G174" s="139" t="s">
        <v>619</v>
      </c>
    </row>
    <row r="175" spans="1:7" ht="84" x14ac:dyDescent="0.2">
      <c r="A175" s="137" t="s">
        <v>531</v>
      </c>
      <c r="B175" s="135" t="s">
        <v>532</v>
      </c>
      <c r="C175" s="138" t="s">
        <v>533</v>
      </c>
      <c r="D175" s="136">
        <v>583409</v>
      </c>
      <c r="E175" s="136">
        <v>583409</v>
      </c>
      <c r="F175" s="136">
        <f t="shared" si="7"/>
        <v>0</v>
      </c>
      <c r="G175" s="139" t="s">
        <v>620</v>
      </c>
    </row>
    <row r="176" spans="1:7" x14ac:dyDescent="0.2">
      <c r="A176" s="137" t="s">
        <v>534</v>
      </c>
      <c r="B176" s="135" t="s">
        <v>535</v>
      </c>
      <c r="C176" s="138" t="s">
        <v>536</v>
      </c>
      <c r="D176" s="136">
        <v>474514</v>
      </c>
      <c r="E176" s="136">
        <v>474514</v>
      </c>
      <c r="F176" s="136">
        <f t="shared" si="7"/>
        <v>0</v>
      </c>
      <c r="G176" s="173"/>
    </row>
    <row r="177" spans="1:7" ht="156" x14ac:dyDescent="0.2">
      <c r="A177" s="137" t="s">
        <v>537</v>
      </c>
      <c r="B177" s="135" t="s">
        <v>538</v>
      </c>
      <c r="C177" s="138" t="s">
        <v>539</v>
      </c>
      <c r="D177" s="136">
        <v>197392</v>
      </c>
      <c r="E177" s="151">
        <v>197392</v>
      </c>
      <c r="F177" s="136">
        <f>+E177-D177</f>
        <v>0</v>
      </c>
      <c r="G177" s="139" t="s">
        <v>621</v>
      </c>
    </row>
    <row r="178" spans="1:7" ht="84" x14ac:dyDescent="0.2">
      <c r="A178" s="137" t="s">
        <v>540</v>
      </c>
      <c r="B178" s="135" t="s">
        <v>541</v>
      </c>
      <c r="C178" s="138" t="s">
        <v>542</v>
      </c>
      <c r="D178" s="136">
        <v>588</v>
      </c>
      <c r="E178" s="136">
        <v>588</v>
      </c>
      <c r="F178" s="136">
        <f t="shared" ref="F178:F179" si="8">+E178-D178</f>
        <v>0</v>
      </c>
      <c r="G178" s="139" t="s">
        <v>622</v>
      </c>
    </row>
    <row r="179" spans="1:7" ht="120" x14ac:dyDescent="0.2">
      <c r="A179" s="137" t="s">
        <v>543</v>
      </c>
      <c r="B179" s="135" t="s">
        <v>544</v>
      </c>
      <c r="C179" s="138" t="s">
        <v>539</v>
      </c>
      <c r="D179" s="136">
        <v>8828</v>
      </c>
      <c r="E179" s="136">
        <v>8828</v>
      </c>
      <c r="F179" s="136">
        <f t="shared" si="8"/>
        <v>0</v>
      </c>
      <c r="G179" s="139" t="s">
        <v>623</v>
      </c>
    </row>
    <row r="180" spans="1:7" ht="84" x14ac:dyDescent="0.2">
      <c r="A180" s="134" t="s">
        <v>545</v>
      </c>
      <c r="B180" s="135" t="s">
        <v>546</v>
      </c>
      <c r="C180" s="138" t="s">
        <v>542</v>
      </c>
      <c r="D180" s="136">
        <v>39845</v>
      </c>
      <c r="E180" s="136">
        <v>39845</v>
      </c>
      <c r="F180" s="136">
        <f>+E180-D180</f>
        <v>0</v>
      </c>
      <c r="G180" s="139" t="s">
        <v>624</v>
      </c>
    </row>
    <row r="181" spans="1:7" x14ac:dyDescent="0.2">
      <c r="A181" s="195"/>
      <c r="B181" s="140"/>
      <c r="C181" s="170"/>
      <c r="D181" s="141"/>
      <c r="E181" s="141"/>
      <c r="F181" s="142"/>
      <c r="G181" s="171"/>
    </row>
    <row r="182" spans="1:7" ht="108" x14ac:dyDescent="0.2">
      <c r="A182" s="129" t="s">
        <v>547</v>
      </c>
      <c r="B182" s="130" t="s">
        <v>548</v>
      </c>
      <c r="C182" s="131" t="s">
        <v>625</v>
      </c>
      <c r="D182" s="132">
        <v>10673</v>
      </c>
      <c r="E182" s="132">
        <v>10673</v>
      </c>
      <c r="F182" s="132">
        <f>+E182-D182</f>
        <v>0</v>
      </c>
      <c r="G182" s="172" t="s">
        <v>626</v>
      </c>
    </row>
    <row r="183" spans="1:7" x14ac:dyDescent="0.2">
      <c r="A183" s="195"/>
      <c r="B183" s="140"/>
      <c r="C183" s="170"/>
      <c r="D183" s="141"/>
      <c r="E183" s="141"/>
      <c r="F183" s="141"/>
      <c r="G183" s="171"/>
    </row>
    <row r="184" spans="1:7" ht="96" x14ac:dyDescent="0.2">
      <c r="A184" s="129" t="s">
        <v>549</v>
      </c>
      <c r="B184" s="130" t="s">
        <v>550</v>
      </c>
      <c r="C184" s="131" t="s">
        <v>625</v>
      </c>
      <c r="D184" s="132">
        <v>72531</v>
      </c>
      <c r="E184" s="132">
        <v>72531</v>
      </c>
      <c r="F184" s="132">
        <f t="shared" ref="F184" si="9">+E184-D184</f>
        <v>0</v>
      </c>
      <c r="G184" s="172" t="s">
        <v>627</v>
      </c>
    </row>
    <row r="185" spans="1:7" x14ac:dyDescent="0.2">
      <c r="A185" s="195"/>
      <c r="B185" s="140"/>
      <c r="C185" s="170"/>
      <c r="D185" s="141"/>
      <c r="E185" s="141"/>
      <c r="F185" s="142"/>
      <c r="G185" s="171"/>
    </row>
    <row r="186" spans="1:7" ht="24" x14ac:dyDescent="0.2">
      <c r="A186" s="143" t="s">
        <v>628</v>
      </c>
      <c r="B186" s="130" t="s">
        <v>629</v>
      </c>
      <c r="C186" s="131" t="s">
        <v>630</v>
      </c>
      <c r="D186" s="132">
        <v>476</v>
      </c>
      <c r="E186" s="132">
        <v>476</v>
      </c>
      <c r="F186" s="132">
        <f>+E186-D186</f>
        <v>0</v>
      </c>
      <c r="G186" s="172" t="s">
        <v>631</v>
      </c>
    </row>
    <row r="187" spans="1:7" x14ac:dyDescent="0.2">
      <c r="A187" s="175"/>
      <c r="B187" s="140"/>
      <c r="C187" s="170"/>
      <c r="D187" s="176"/>
      <c r="E187" s="176"/>
      <c r="F187" s="177"/>
      <c r="G187" s="178"/>
    </row>
    <row r="188" spans="1:7" x14ac:dyDescent="0.2">
      <c r="A188" s="129" t="s">
        <v>632</v>
      </c>
      <c r="B188" s="130" t="s">
        <v>551</v>
      </c>
      <c r="C188" s="131"/>
      <c r="D188" s="132">
        <f>+D182+D169+D186</f>
        <v>2218828</v>
      </c>
      <c r="E188" s="132">
        <f>+E182+E169+E186</f>
        <v>2218828</v>
      </c>
      <c r="F188" s="132">
        <f>+E188-D188</f>
        <v>0</v>
      </c>
      <c r="G188" s="174"/>
    </row>
    <row r="189" spans="1:7" x14ac:dyDescent="0.2">
      <c r="A189" s="175"/>
      <c r="B189" s="140"/>
      <c r="C189" s="170"/>
      <c r="D189" s="176"/>
      <c r="E189" s="176"/>
      <c r="F189" s="177"/>
      <c r="G189" s="178"/>
    </row>
    <row r="190" spans="1:7" x14ac:dyDescent="0.2">
      <c r="A190" s="129" t="s">
        <v>552</v>
      </c>
      <c r="B190" s="130" t="s">
        <v>553</v>
      </c>
      <c r="C190" s="131"/>
      <c r="D190" s="132">
        <f>+D184+D173+1</f>
        <v>1986356</v>
      </c>
      <c r="E190" s="132">
        <f>+E184+E173+1</f>
        <v>1986356</v>
      </c>
      <c r="F190" s="132">
        <f>+E190-D190</f>
        <v>0</v>
      </c>
      <c r="G190" s="174"/>
    </row>
    <row r="191" spans="1:7" x14ac:dyDescent="0.2">
      <c r="A191" s="195"/>
      <c r="B191" s="140"/>
      <c r="C191" s="170"/>
      <c r="D191" s="141"/>
      <c r="E191" s="141"/>
      <c r="F191" s="142"/>
      <c r="G191" s="171"/>
    </row>
    <row r="192" spans="1:7" ht="24" x14ac:dyDescent="0.2">
      <c r="A192" s="143" t="s">
        <v>554</v>
      </c>
      <c r="B192" s="130" t="s">
        <v>555</v>
      </c>
      <c r="C192" s="131"/>
      <c r="D192" s="132">
        <f>+D188-D190</f>
        <v>232472</v>
      </c>
      <c r="E192" s="132">
        <f>+E188-E190</f>
        <v>232472</v>
      </c>
      <c r="F192" s="132">
        <f>+E192-D192</f>
        <v>0</v>
      </c>
      <c r="G192" s="133"/>
    </row>
    <row r="193" spans="1:7" x14ac:dyDescent="0.2">
      <c r="A193" s="195"/>
      <c r="B193" s="140"/>
      <c r="C193" s="170"/>
      <c r="D193" s="141"/>
      <c r="E193" s="141"/>
      <c r="F193" s="142"/>
      <c r="G193" s="171"/>
    </row>
    <row r="194" spans="1:7" x14ac:dyDescent="0.2">
      <c r="A194" s="129" t="s">
        <v>556</v>
      </c>
      <c r="B194" s="130" t="s">
        <v>557</v>
      </c>
      <c r="C194" s="131"/>
      <c r="D194" s="132">
        <v>-73380</v>
      </c>
      <c r="E194" s="132">
        <v>-73380</v>
      </c>
      <c r="F194" s="132">
        <f>+E194-D194</f>
        <v>0</v>
      </c>
      <c r="G194" s="133"/>
    </row>
    <row r="195" spans="1:7" x14ac:dyDescent="0.2">
      <c r="A195" s="195"/>
      <c r="B195" s="140"/>
      <c r="C195" s="170"/>
      <c r="D195" s="141"/>
      <c r="E195" s="141"/>
      <c r="F195" s="142"/>
      <c r="G195" s="171"/>
    </row>
    <row r="196" spans="1:7" ht="13.5" thickBot="1" x14ac:dyDescent="0.25">
      <c r="A196" s="179" t="s">
        <v>558</v>
      </c>
      <c r="B196" s="180" t="s">
        <v>559</v>
      </c>
      <c r="C196" s="181"/>
      <c r="D196" s="182">
        <f>+D192-D194</f>
        <v>305852</v>
      </c>
      <c r="E196" s="182">
        <f>+E192-E194</f>
        <v>305852</v>
      </c>
      <c r="F196" s="182">
        <f>+E196-D196</f>
        <v>0</v>
      </c>
      <c r="G196" s="183"/>
    </row>
    <row r="197" spans="1:7" x14ac:dyDescent="0.2">
      <c r="A197" s="184"/>
      <c r="B197" s="184"/>
      <c r="C197" s="184"/>
      <c r="D197" s="184"/>
      <c r="E197" s="184"/>
      <c r="F197" s="184"/>
      <c r="G197" s="184"/>
    </row>
    <row r="198" spans="1:7" x14ac:dyDescent="0.2">
      <c r="A198" s="184"/>
      <c r="B198" s="184"/>
      <c r="C198" s="184"/>
      <c r="D198" s="184"/>
      <c r="E198" s="184"/>
      <c r="F198" s="184"/>
      <c r="G198" s="184"/>
    </row>
    <row r="199" spans="1:7" x14ac:dyDescent="0.2">
      <c r="A199" s="184"/>
      <c r="B199" s="184"/>
      <c r="C199" s="184"/>
      <c r="D199" s="184"/>
      <c r="E199" s="184"/>
      <c r="F199" s="184"/>
      <c r="G199" s="184"/>
    </row>
    <row r="200" spans="1:7" ht="15.75" x14ac:dyDescent="0.25">
      <c r="A200" s="466" t="s">
        <v>641</v>
      </c>
      <c r="B200" s="466"/>
      <c r="C200" s="466"/>
      <c r="D200" s="466"/>
      <c r="E200" s="466"/>
      <c r="F200" s="466"/>
      <c r="G200" s="466"/>
    </row>
    <row r="201" spans="1:7" x14ac:dyDescent="0.2">
      <c r="A201" s="184"/>
      <c r="B201" s="184"/>
      <c r="C201" s="184"/>
      <c r="D201" s="184"/>
      <c r="E201" s="184"/>
      <c r="F201" s="184"/>
      <c r="G201" s="184"/>
    </row>
    <row r="202" spans="1:7" x14ac:dyDescent="0.2">
      <c r="A202" s="467" t="s">
        <v>587</v>
      </c>
      <c r="B202" s="467"/>
      <c r="C202" s="467"/>
      <c r="D202" s="467"/>
      <c r="E202" s="467"/>
      <c r="F202" s="467"/>
      <c r="G202" s="467"/>
    </row>
    <row r="203" spans="1:7" ht="13.5" thickBot="1" x14ac:dyDescent="0.25">
      <c r="A203" s="184"/>
      <c r="B203" s="184"/>
      <c r="C203" s="184"/>
      <c r="D203" s="184"/>
      <c r="E203" s="184"/>
      <c r="F203" s="184"/>
      <c r="G203" s="184"/>
    </row>
    <row r="204" spans="1:7" ht="48.75" thickBot="1" x14ac:dyDescent="0.25">
      <c r="A204" s="194" t="s">
        <v>645</v>
      </c>
      <c r="B204" s="127" t="s">
        <v>447</v>
      </c>
      <c r="C204" s="127" t="s">
        <v>448</v>
      </c>
      <c r="D204" s="127" t="s">
        <v>449</v>
      </c>
      <c r="E204" s="127" t="s">
        <v>450</v>
      </c>
      <c r="F204" s="127" t="s">
        <v>451</v>
      </c>
      <c r="G204" s="128" t="s">
        <v>452</v>
      </c>
    </row>
    <row r="205" spans="1:7" ht="48" x14ac:dyDescent="0.2">
      <c r="A205" s="185" t="s">
        <v>561</v>
      </c>
      <c r="B205" s="186" t="s">
        <v>462</v>
      </c>
      <c r="C205" s="130"/>
      <c r="D205" s="132">
        <v>-37477</v>
      </c>
      <c r="E205" s="132">
        <f>+D205</f>
        <v>-37477</v>
      </c>
      <c r="F205" s="132">
        <f>+E205-D205</f>
        <v>0</v>
      </c>
      <c r="G205" s="187" t="s">
        <v>663</v>
      </c>
    </row>
    <row r="206" spans="1:7" ht="18.75" customHeight="1" x14ac:dyDescent="0.2"/>
    <row r="207" spans="1:7" ht="36" x14ac:dyDescent="0.2">
      <c r="A207" s="185" t="s">
        <v>562</v>
      </c>
      <c r="B207" s="186" t="s">
        <v>563</v>
      </c>
      <c r="C207" s="130"/>
      <c r="D207" s="132">
        <v>-585950</v>
      </c>
      <c r="E207" s="132">
        <f>+D207</f>
        <v>-585950</v>
      </c>
      <c r="F207" s="132">
        <f>+E207-D207</f>
        <v>0</v>
      </c>
      <c r="G207" s="172" t="s">
        <v>664</v>
      </c>
    </row>
    <row r="209" spans="1:7" ht="36" x14ac:dyDescent="0.2">
      <c r="A209" s="185" t="s">
        <v>564</v>
      </c>
      <c r="B209" s="186" t="s">
        <v>475</v>
      </c>
      <c r="C209" s="130"/>
      <c r="D209" s="132">
        <v>739217</v>
      </c>
      <c r="E209" s="132">
        <f>+D209</f>
        <v>739217</v>
      </c>
      <c r="F209" s="132">
        <f>+E209-D209</f>
        <v>0</v>
      </c>
      <c r="G209" s="172" t="s">
        <v>665</v>
      </c>
    </row>
    <row r="210" spans="1:7" ht="15.75" customHeight="1" x14ac:dyDescent="0.2"/>
    <row r="211" spans="1:7" ht="24" x14ac:dyDescent="0.2">
      <c r="A211" s="185" t="s">
        <v>565</v>
      </c>
      <c r="B211" s="186" t="s">
        <v>566</v>
      </c>
      <c r="C211" s="130"/>
      <c r="D211" s="132">
        <f>+D205+D207+D209</f>
        <v>115790</v>
      </c>
      <c r="E211" s="132">
        <f>+E205+E207+E209</f>
        <v>115790</v>
      </c>
      <c r="F211" s="132">
        <f>+E211-D211</f>
        <v>0</v>
      </c>
      <c r="G211" s="133"/>
    </row>
    <row r="213" spans="1:7" ht="24" x14ac:dyDescent="0.2">
      <c r="A213" s="185" t="s">
        <v>264</v>
      </c>
      <c r="B213" s="186" t="s">
        <v>567</v>
      </c>
      <c r="C213" s="130"/>
      <c r="D213" s="132">
        <v>550143</v>
      </c>
      <c r="E213" s="132">
        <f>+D213</f>
        <v>550143</v>
      </c>
      <c r="F213" s="132">
        <f>+E213-D213</f>
        <v>0</v>
      </c>
      <c r="G213" s="133"/>
    </row>
    <row r="215" spans="1:7" ht="32.25" customHeight="1" thickBot="1" x14ac:dyDescent="0.25">
      <c r="A215" s="235" t="s">
        <v>568</v>
      </c>
      <c r="B215" s="188" t="s">
        <v>569</v>
      </c>
      <c r="C215" s="188"/>
      <c r="D215" s="189">
        <f>+D211+D213</f>
        <v>665933</v>
      </c>
      <c r="E215" s="189">
        <f>+E211+E213</f>
        <v>665933</v>
      </c>
      <c r="F215" s="189">
        <f>+E215-D215</f>
        <v>0</v>
      </c>
      <c r="G215" s="183"/>
    </row>
    <row r="216" spans="1:7" x14ac:dyDescent="0.2">
      <c r="A216" s="184"/>
      <c r="B216" s="184"/>
      <c r="C216" s="184"/>
      <c r="D216" s="184"/>
      <c r="E216" s="184"/>
      <c r="F216" s="184"/>
      <c r="G216" s="184"/>
    </row>
    <row r="217" spans="1:7" x14ac:dyDescent="0.2">
      <c r="A217" s="184"/>
      <c r="B217" s="184"/>
      <c r="C217" s="184"/>
      <c r="D217" s="184"/>
      <c r="E217" s="184"/>
      <c r="F217" s="184"/>
      <c r="G217" s="184"/>
    </row>
    <row r="218" spans="1:7" x14ac:dyDescent="0.2">
      <c r="A218" s="184"/>
      <c r="B218" s="184"/>
      <c r="C218" s="184"/>
      <c r="D218" s="184"/>
      <c r="E218" s="184"/>
      <c r="F218" s="184"/>
      <c r="G218" s="184"/>
    </row>
    <row r="219" spans="1:7" ht="15.75" x14ac:dyDescent="0.25">
      <c r="A219" s="466" t="s">
        <v>633</v>
      </c>
      <c r="B219" s="466"/>
      <c r="C219" s="466"/>
      <c r="D219" s="466"/>
      <c r="E219" s="466"/>
      <c r="F219" s="466"/>
      <c r="G219" s="466"/>
    </row>
    <row r="220" spans="1:7" x14ac:dyDescent="0.2">
      <c r="A220" s="184"/>
      <c r="B220" s="184"/>
      <c r="C220" s="184"/>
      <c r="D220" s="184"/>
      <c r="E220" s="184"/>
      <c r="F220" s="184"/>
      <c r="G220" s="184"/>
    </row>
    <row r="221" spans="1:7" x14ac:dyDescent="0.2">
      <c r="A221" s="467" t="s">
        <v>587</v>
      </c>
      <c r="B221" s="467"/>
      <c r="C221" s="467"/>
      <c r="D221" s="467"/>
      <c r="E221" s="467"/>
      <c r="F221" s="467"/>
      <c r="G221" s="467"/>
    </row>
    <row r="222" spans="1:7" ht="13.5" thickBot="1" x14ac:dyDescent="0.25">
      <c r="A222" s="184"/>
      <c r="B222" s="184"/>
      <c r="C222" s="184"/>
      <c r="D222" s="184"/>
      <c r="E222" s="184"/>
      <c r="F222" s="184"/>
      <c r="G222" s="184"/>
    </row>
    <row r="223" spans="1:7" ht="48.75" thickBot="1" x14ac:dyDescent="0.25">
      <c r="A223" s="194" t="s">
        <v>560</v>
      </c>
      <c r="B223" s="127" t="s">
        <v>447</v>
      </c>
      <c r="C223" s="127" t="s">
        <v>448</v>
      </c>
      <c r="D223" s="127" t="s">
        <v>449</v>
      </c>
      <c r="E223" s="127" t="s">
        <v>450</v>
      </c>
      <c r="F223" s="127" t="s">
        <v>451</v>
      </c>
      <c r="G223" s="128" t="s">
        <v>452</v>
      </c>
    </row>
    <row r="224" spans="1:7" ht="48" x14ac:dyDescent="0.2">
      <c r="A224" s="185" t="s">
        <v>561</v>
      </c>
      <c r="B224" s="186" t="s">
        <v>462</v>
      </c>
      <c r="C224" s="130"/>
      <c r="D224" s="132">
        <v>784914</v>
      </c>
      <c r="E224" s="132">
        <v>784914</v>
      </c>
      <c r="F224" s="132">
        <f>+E224-D224</f>
        <v>0</v>
      </c>
      <c r="G224" s="187" t="s">
        <v>634</v>
      </c>
    </row>
    <row r="225" spans="1:7" ht="27.75" customHeight="1" x14ac:dyDescent="0.2"/>
    <row r="226" spans="1:7" ht="36" x14ac:dyDescent="0.2">
      <c r="A226" s="185" t="s">
        <v>562</v>
      </c>
      <c r="B226" s="186" t="s">
        <v>563</v>
      </c>
      <c r="C226" s="130"/>
      <c r="D226" s="132">
        <v>-943427</v>
      </c>
      <c r="E226" s="132">
        <v>-943427</v>
      </c>
      <c r="F226" s="132">
        <f>+E226-D226</f>
        <v>0</v>
      </c>
      <c r="G226" s="172" t="s">
        <v>635</v>
      </c>
    </row>
    <row r="228" spans="1:7" ht="36" x14ac:dyDescent="0.2">
      <c r="A228" s="185" t="s">
        <v>564</v>
      </c>
      <c r="B228" s="186" t="s">
        <v>475</v>
      </c>
      <c r="C228" s="130"/>
      <c r="D228" s="132">
        <v>446814</v>
      </c>
      <c r="E228" s="132">
        <v>446814</v>
      </c>
      <c r="F228" s="132">
        <f>+E228-D228</f>
        <v>0</v>
      </c>
      <c r="G228" s="172" t="s">
        <v>636</v>
      </c>
    </row>
    <row r="229" spans="1:7" ht="15.75" customHeight="1" x14ac:dyDescent="0.2"/>
    <row r="230" spans="1:7" ht="24" x14ac:dyDescent="0.2">
      <c r="A230" s="185" t="s">
        <v>565</v>
      </c>
      <c r="B230" s="186" t="s">
        <v>566</v>
      </c>
      <c r="C230" s="130"/>
      <c r="D230" s="132">
        <f>+D224+D226+D228</f>
        <v>288301</v>
      </c>
      <c r="E230" s="132">
        <f>+E224+E226+E228</f>
        <v>288301</v>
      </c>
      <c r="F230" s="132">
        <f>+E230-D230</f>
        <v>0</v>
      </c>
      <c r="G230" s="133"/>
    </row>
    <row r="232" spans="1:7" ht="24" x14ac:dyDescent="0.2">
      <c r="A232" s="185" t="s">
        <v>264</v>
      </c>
      <c r="B232" s="186" t="s">
        <v>567</v>
      </c>
      <c r="C232" s="130"/>
      <c r="D232" s="132">
        <v>261842</v>
      </c>
      <c r="E232" s="132">
        <v>261842</v>
      </c>
      <c r="F232" s="132">
        <f>+E232-D232</f>
        <v>0</v>
      </c>
      <c r="G232" s="133"/>
    </row>
    <row r="234" spans="1:7" ht="24.75" thickBot="1" x14ac:dyDescent="0.25">
      <c r="A234" s="235" t="s">
        <v>568</v>
      </c>
      <c r="B234" s="188" t="s">
        <v>569</v>
      </c>
      <c r="C234" s="188"/>
      <c r="D234" s="189">
        <f>+D230+D232</f>
        <v>550143</v>
      </c>
      <c r="E234" s="189">
        <f>+E230+E232</f>
        <v>550143</v>
      </c>
      <c r="F234" s="189">
        <f>+E234-D234</f>
        <v>0</v>
      </c>
      <c r="G234" s="183"/>
    </row>
    <row r="235" spans="1:7" x14ac:dyDescent="0.2">
      <c r="A235" s="184"/>
      <c r="B235" s="184"/>
      <c r="C235" s="184"/>
      <c r="D235" s="184"/>
      <c r="E235" s="184"/>
      <c r="F235" s="184"/>
      <c r="G235" s="184"/>
    </row>
    <row r="236" spans="1:7" x14ac:dyDescent="0.2">
      <c r="A236" s="184"/>
      <c r="B236" s="184"/>
      <c r="C236" s="184"/>
      <c r="D236" s="184"/>
      <c r="E236" s="184"/>
      <c r="F236" s="184"/>
      <c r="G236" s="184"/>
    </row>
    <row r="237" spans="1:7" x14ac:dyDescent="0.2">
      <c r="A237" s="184"/>
      <c r="B237" s="184"/>
      <c r="C237" s="184"/>
      <c r="D237" s="184"/>
      <c r="E237" s="236"/>
      <c r="F237" s="184"/>
      <c r="G237" s="184"/>
    </row>
    <row r="238" spans="1:7" ht="15.75" customHeight="1" x14ac:dyDescent="0.25">
      <c r="A238" s="466" t="s">
        <v>642</v>
      </c>
      <c r="B238" s="466"/>
      <c r="C238" s="466"/>
      <c r="D238" s="466"/>
      <c r="E238" s="466"/>
      <c r="F238" s="466"/>
      <c r="G238" s="466"/>
    </row>
    <row r="239" spans="1:7" x14ac:dyDescent="0.2">
      <c r="A239" s="184"/>
      <c r="B239" s="184"/>
      <c r="C239" s="184"/>
      <c r="D239" s="184"/>
      <c r="E239" s="184"/>
      <c r="F239" s="184"/>
      <c r="G239" s="184"/>
    </row>
    <row r="240" spans="1:7" x14ac:dyDescent="0.2">
      <c r="A240" s="467" t="s">
        <v>587</v>
      </c>
      <c r="B240" s="467"/>
      <c r="C240" s="467"/>
      <c r="D240" s="467"/>
      <c r="E240" s="467"/>
      <c r="F240" s="467"/>
      <c r="G240" s="467"/>
    </row>
    <row r="241" spans="1:7" ht="13.5" thickBot="1" x14ac:dyDescent="0.25">
      <c r="A241" s="184"/>
      <c r="B241" s="184"/>
      <c r="C241" s="184"/>
      <c r="D241" s="184"/>
      <c r="E241" s="184"/>
      <c r="F241" s="184"/>
      <c r="G241" s="184"/>
    </row>
    <row r="242" spans="1:7" ht="48" x14ac:dyDescent="0.2">
      <c r="A242" s="194" t="s">
        <v>572</v>
      </c>
      <c r="B242" s="127" t="s">
        <v>447</v>
      </c>
      <c r="C242" s="127" t="s">
        <v>448</v>
      </c>
      <c r="D242" s="127" t="s">
        <v>449</v>
      </c>
      <c r="E242" s="127" t="s">
        <v>450</v>
      </c>
      <c r="F242" s="127" t="s">
        <v>451</v>
      </c>
      <c r="G242" s="128" t="s">
        <v>452</v>
      </c>
    </row>
    <row r="243" spans="1:7" ht="202.5" customHeight="1" thickBot="1" x14ac:dyDescent="0.25">
      <c r="A243" s="190" t="s">
        <v>571</v>
      </c>
      <c r="B243" s="191" t="s">
        <v>484</v>
      </c>
      <c r="C243" s="192" t="s">
        <v>638</v>
      </c>
      <c r="D243" s="193">
        <v>2863857</v>
      </c>
      <c r="E243" s="193">
        <f>+D243</f>
        <v>2863857</v>
      </c>
      <c r="F243" s="193">
        <f>E243-D243</f>
        <v>0</v>
      </c>
      <c r="G243" s="190" t="s">
        <v>691</v>
      </c>
    </row>
    <row r="244" spans="1:7" x14ac:dyDescent="0.2">
      <c r="A244" s="184"/>
      <c r="B244" s="184"/>
      <c r="C244" s="184"/>
      <c r="D244" s="184"/>
      <c r="E244" s="184"/>
      <c r="F244" s="184"/>
      <c r="G244" s="184"/>
    </row>
    <row r="245" spans="1:7" x14ac:dyDescent="0.2">
      <c r="A245" s="184"/>
      <c r="B245" s="184"/>
      <c r="C245" s="184"/>
      <c r="D245" s="184"/>
      <c r="E245" s="184"/>
      <c r="F245" s="184"/>
      <c r="G245" s="184"/>
    </row>
    <row r="246" spans="1:7" x14ac:dyDescent="0.2">
      <c r="A246" s="184"/>
      <c r="B246" s="184"/>
      <c r="C246" s="184"/>
      <c r="D246" s="184"/>
      <c r="E246" s="184"/>
      <c r="F246" s="184"/>
      <c r="G246" s="184"/>
    </row>
    <row r="247" spans="1:7" ht="15.75" x14ac:dyDescent="0.25">
      <c r="A247" s="466" t="s">
        <v>637</v>
      </c>
      <c r="B247" s="466"/>
      <c r="C247" s="466"/>
      <c r="D247" s="466"/>
      <c r="E247" s="466"/>
      <c r="F247" s="466"/>
      <c r="G247" s="466"/>
    </row>
    <row r="248" spans="1:7" x14ac:dyDescent="0.2">
      <c r="A248" s="184"/>
      <c r="B248" s="184"/>
      <c r="C248" s="184"/>
      <c r="D248" s="184"/>
      <c r="E248" s="184"/>
      <c r="F248" s="184"/>
      <c r="G248" s="184"/>
    </row>
    <row r="249" spans="1:7" x14ac:dyDescent="0.2">
      <c r="A249" s="467" t="s">
        <v>587</v>
      </c>
      <c r="B249" s="467"/>
      <c r="C249" s="467"/>
      <c r="D249" s="467"/>
      <c r="E249" s="467"/>
      <c r="F249" s="467"/>
      <c r="G249" s="467"/>
    </row>
    <row r="250" spans="1:7" ht="13.5" thickBot="1" x14ac:dyDescent="0.25">
      <c r="A250" s="184"/>
      <c r="B250" s="184"/>
      <c r="C250" s="184"/>
      <c r="D250" s="184"/>
      <c r="E250" s="184"/>
      <c r="F250" s="184"/>
      <c r="G250" s="184"/>
    </row>
    <row r="251" spans="1:7" ht="48" x14ac:dyDescent="0.2">
      <c r="A251" s="194" t="s">
        <v>570</v>
      </c>
      <c r="B251" s="127" t="s">
        <v>447</v>
      </c>
      <c r="C251" s="127" t="s">
        <v>448</v>
      </c>
      <c r="D251" s="127" t="s">
        <v>449</v>
      </c>
      <c r="E251" s="127" t="s">
        <v>450</v>
      </c>
      <c r="F251" s="127" t="s">
        <v>451</v>
      </c>
      <c r="G251" s="128" t="s">
        <v>452</v>
      </c>
    </row>
    <row r="252" spans="1:7" ht="198" customHeight="1" thickBot="1" x14ac:dyDescent="0.25">
      <c r="A252" s="190" t="s">
        <v>571</v>
      </c>
      <c r="B252" s="191" t="s">
        <v>484</v>
      </c>
      <c r="C252" s="192" t="s">
        <v>638</v>
      </c>
      <c r="D252" s="193">
        <v>3219070</v>
      </c>
      <c r="E252" s="193">
        <v>3219070</v>
      </c>
      <c r="F252" s="193">
        <f>E252-D252</f>
        <v>0</v>
      </c>
      <c r="G252" s="190" t="s">
        <v>639</v>
      </c>
    </row>
  </sheetData>
  <mergeCells count="16">
    <mergeCell ref="A200:G200"/>
    <mergeCell ref="A202:G202"/>
    <mergeCell ref="A164:G164"/>
    <mergeCell ref="A166:G166"/>
    <mergeCell ref="A1:G30"/>
    <mergeCell ref="A41:G41"/>
    <mergeCell ref="A86:G86"/>
    <mergeCell ref="A122:G122"/>
    <mergeCell ref="A32:G32"/>
    <mergeCell ref="A34:G34"/>
    <mergeCell ref="A247:G247"/>
    <mergeCell ref="A249:G249"/>
    <mergeCell ref="A238:G238"/>
    <mergeCell ref="A240:G240"/>
    <mergeCell ref="A219:G219"/>
    <mergeCell ref="A221:G2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ebeef9ca-c00b-443c-ae4d-d16a6508f86d"/>
    <ds:schemaRef ds:uri="f00c05a3-a522-4b3b-aeec-75a37a6bc4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2021-02-12T16:16:31Z</cp:lastPrinted>
  <dcterms:created xsi:type="dcterms:W3CDTF">2008-10-17T11:51:54Z</dcterms:created>
  <dcterms:modified xsi:type="dcterms:W3CDTF">2021-02-19T17:05:01Z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