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'Bilješke'!$A$1:$F$42</definedName>
    <definedName name="_xlnm.Print_Area" localSheetId="3">'NT_I'!$A$1:$K$52</definedName>
    <definedName name="_xlnm.Print_Area" localSheetId="0">'OPĆI PODACI'!$A$1:$I$58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<sst xmlns="http://schemas.openxmlformats.org/spreadsheetml/2006/main" count="479" uniqueCount="378">
  <si>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</si>
  <si>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</si>
  <si>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</si>
  <si>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</si>
  <si>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</si>
  <si>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</si>
  <si>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</si>
  <si>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</si>
  <si>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</si>
  <si>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</si>
  <si>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</si>
  <si>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</si>
  <si>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</si>
  <si>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</si>
  <si>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</si>
  <si>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</si>
  <si>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</si>
  <si>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</si>
  <si>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</si>
  <si>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</si>
  <si>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</si>
  <si>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</si>
  <si>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</si>
  <si>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</si>
  <si>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</si>
  <si>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</si>
  <si>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</si>
  <si>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</si>
  <si>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</si>
  <si>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</si>
  <si>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</si>
  <si>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</si>
  <si>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</si>
  <si>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</si>
  <si>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</si>
  <si>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</si>
  <si>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</si>
  <si>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</si>
  <si>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</si>
  <si>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</si>
  <si>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</si>
  <si>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</si>
  <si>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</si>
  <si>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</si>
  <si>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</si>
  <si>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</si>
  <si>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</si>
  <si>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</si>
  <si>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</si>
  <si>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</si>
  <si>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</si>
  <si>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</si>
  <si>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</si>
  <si>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</si>
  <si>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</si>
  <si>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</si>
  <si>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</si>
  <si>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</si>
  <si>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</si>
  <si>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</si>
  <si>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</si>
  <si>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</si>
  <si>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</si>
  <si>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</si>
  <si>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</si>
  <si>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</si>
  <si>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</si>
  <si>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</si>
  <si>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</si>
  <si>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</si>
  <si>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</si>
  <si>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</si>
  <si>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</si>
  <si>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</si>
  <si>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</si>
  <si>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</si>
  <si>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</si>
  <si>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</si>
  <si>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</si>
  <si>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</si>
  <si>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</si>
  <si>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</si>
  <si>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</si>
  <si>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</si>
  <si>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</si>
  <si>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</si>
  <si>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</si>
  <si>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</si>
  <si>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</si>
  <si>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</si>
  <si>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</si>
  <si>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</si>
  <si>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</si>
  <si>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</si>
  <si>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</si>
  <si>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</si>
  <si>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</si>
  <si>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</si>
  <si>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</si>
  <si>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</si>
  <si>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</si>
  <si>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</si>
  <si>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</si>
  <si>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</si>
  <si>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</si>
  <si>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</si>
  <si>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</si>
  <si>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</si>
  <si>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</si>
  <si>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</si>
  <si>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</si>
  <si>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</si>
  <si>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</si>
  <si>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</si>
  <si>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</si>
  <si>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</si>
  <si>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</si>
  <si>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</si>
  <si>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</si>
  <si>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</si>
  <si>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</si>
  <si>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</si>
  <si>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</si>
  <si>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</si>
  <si>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</si>
  <si>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</si>
  <si>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</si>
  <si>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</si>
  <si>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</si>
  <si>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</si>
  <si>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</si>
  <si>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</si>
  <si>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</si>
  <si>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</si>
  <si>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</si>
  <si>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</si>
  <si>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</si>
  <si>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</si>
  <si>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</si>
  <si>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</si>
  <si>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</si>
  <si>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</si>
  <si>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</si>
  <si>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</si>
  <si>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</si>
  <si>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</si>
  <si>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</si>
  <si>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</si>
  <si>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</si>
  <si>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</si>
  <si>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</si>
  <si>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</si>
  <si>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</si>
  <si>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</si>
  <si>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</si>
  <si>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</si>
  <si>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</si>
  <si>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</si>
  <si>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</si>
  <si>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</si>
  <si>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</si>
  <si>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</si>
  <si>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</si>
  <si>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</si>
  <si>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</si>
  <si>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</si>
  <si>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</si>
  <si>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</si>
  <si>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</si>
  <si>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</si>
  <si>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</si>
  <si>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</si>
  <si>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</si>
  <si>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</si>
  <si>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</si>
  <si>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</si>
  <si>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</si>
  <si>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</si>
  <si>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</si>
  <si>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</si>
  <si>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</si>
  <si>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</si>
  <si>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</si>
  <si>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</si>
  <si>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</si>
  <si>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</si>
  <si>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</si>
  <si>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</si>
  <si>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</si>
  <si>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</si>
  <si>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</si>
  <si>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</si>
  <si>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</si>
  <si>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</si>
  <si>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</si>
  <si>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</si>
  <si>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</si>
  <si>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</si>
  <si>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</si>
  <si>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</si>
  <si>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</si>
  <si>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</si>
  <si>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</si>
  <si>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</si>
  <si>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</si>
  <si>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</si>
  <si>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</si>
  <si>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</si>
  <si>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</si>
  <si>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</si>
  <si>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</si>
  <si>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</si>
  <si>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</si>
  <si>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</si>
  <si>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</si>
  <si>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</si>
  <si>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</si>
  <si>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</si>
  <si>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</si>
  <si>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</si>
  <si>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</si>
  <si>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</si>
  <si>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</si>
  <si>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</si>
  <si>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</si>
  <si>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</si>
  <si>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</si>
  <si>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</si>
  <si>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</si>
  <si>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</si>
  <si>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</si>
  <si>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</si>
  <si>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</si>
  <si>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</si>
  <si>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</si>
  <si>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</si>
  <si>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</si>
  <si>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</si>
  <si>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</si>
  <si>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</si>
  <si>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</si>
  <si>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</si>
  <si>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</si>
  <si>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</si>
  <si>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</si>
  <si>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</si>
  <si>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</si>
  <si>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</si>
  <si>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</si>
  <si>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</si>
  <si>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</si>
  <si>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</si>
  <si>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</si>
  <si>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</si>
  <si>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</si>
  <si>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</si>
  <si>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</si>
  <si>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</si>
  <si>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</si>
  <si>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</si>
  <si>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</si>
  <si>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</si>
  <si>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</si>
  <si>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</si>
  <si>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</si>
  <si>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</si>
  <si>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</si>
  <si>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</si>
  <si>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</si>
  <si>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</si>
  <si>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</si>
  <si>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</si>
  <si>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</si>
  <si>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</si>
  <si>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</si>
  <si>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</si>
  <si>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</si>
  <si>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</si>
  <si>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</si>
  <si>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</si>
  <si>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</si>
  <si>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</si>
  <si>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</si>
  <si>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</si>
  <si>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</si>
  <si>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</si>
  <si>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</si>
  <si>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</si>
  <si>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</si>
  <si>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</si>
  <si>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</si>
  <si>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</si>
  <si>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</si>
  <si>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</si>
  <si>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</si>
  <si>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</si>
  <si>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</si>
  <si>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</si>
  <si>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</si>
  <si>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</si>
  <si>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</si>
  <si>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</si>
  <si>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</si>
  <si>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</si>
  <si>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</si>
  <si>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</si>
  <si>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</si>
  <si>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</si>
  <si>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</si>
  <si>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</si>
  <si>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</si>
  <si>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</si>
  <si>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</si>
  <si>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</si>
  <si>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</si>
  <si>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</si>
  <si>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</si>
  <si>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</si>
  <si>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</si>
  <si>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</si>
  <si>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</si>
  <si>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Puntižela d.o.o.</t>
  </si>
  <si>
    <t>Pula</t>
  </si>
  <si>
    <t>03203379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</si>
  <si>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</si>
  <si>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</si>
  <si>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</si>
  <si>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</si>
  <si>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</si>
  <si>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</si>
  <si>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</si>
  <si>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</si>
  <si>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</si>
  <si>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</si>
  <si>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</si>
  <si>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</si>
  <si>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</si>
  <si>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</si>
  <si>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</si>
  <si>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</si>
  <si>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</si>
  <si>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</si>
  <si>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</si>
  <si>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</si>
  <si>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</si>
  <si>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</si>
  <si>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</si>
  <si>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</si>
  <si>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</si>
  <si>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</si>
  <si>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</si>
  <si>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</si>
  <si>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</si>
  <si>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</si>
  <si>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Tvrtke konsolidacije:</t>
  </si>
  <si>
    <t>Da</t>
  </si>
  <si>
    <t>Bilanca-tekuće razdoblje</t>
  </si>
  <si>
    <t>Bilanca-prethodno razdoblje</t>
  </si>
  <si>
    <t>-</t>
  </si>
  <si>
    <t>Račun dobiti i gubitka-tekuće razdoblje</t>
  </si>
  <si>
    <t xml:space="preserve">Valamar hotels &amp; resorts GmbH </t>
  </si>
  <si>
    <t>Frankfurt</t>
  </si>
  <si>
    <t>04724750667</t>
  </si>
  <si>
    <t>Račun dobiti i gubitka-prethodno razdoblje</t>
  </si>
  <si>
    <t>Imperial d.d.</t>
  </si>
  <si>
    <t>01.01.-31.03. (pripojeno Valamar Rivieri d.d. 31.3.2017. godine)</t>
  </si>
  <si>
    <t xml:space="preserve">                                                      Da (pripojeno Valamar Rivieri d.d. 31.3.2017.godine)</t>
  </si>
  <si>
    <t>Rab</t>
  </si>
  <si>
    <t>03044572</t>
  </si>
  <si>
    <t>30.06.2017.</t>
  </si>
  <si>
    <t>01.01.-30.06.</t>
  </si>
  <si>
    <t>stanje na dan 30.06.2018.</t>
  </si>
  <si>
    <t>1.1.2018.</t>
  </si>
  <si>
    <t>30.06.2018.</t>
  </si>
  <si>
    <t>u razdoblju 1.1.2018. do 30.06.2018.</t>
  </si>
  <si>
    <t>31.12.2017.</t>
  </si>
  <si>
    <t xml:space="preserve">                                                      Da (pripojeno Valamar Rivieri d.d. 29.12.2017.godine)</t>
  </si>
  <si>
    <t>01.01.-31.03. (pripojeno Valamar Rivieri d.d. 29.12.2017. godine)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</si>
</sst>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>
      <alignment/>
      <protection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9" fillId="0" borderId="0" xfId="66">
      <alignment vertical="top"/>
      <protection/>
    </xf>
    <xf numFmtId="0" fontId="9" fillId="0" borderId="0" xfId="66" applyAlignment="1">
      <alignment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6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0" applyFont="1" applyBorder="1" applyAlignment="1">
      <alignment/>
      <protection/>
    </xf>
    <xf numFmtId="0" fontId="3" fillId="0" borderId="24" xfId="60" applyFont="1" applyBorder="1" applyAlignment="1">
      <alignment/>
      <protection/>
    </xf>
    <xf numFmtId="0" fontId="3" fillId="0" borderId="25" xfId="60" applyFont="1" applyFill="1" applyBorder="1" applyAlignment="1" applyProtection="1">
      <alignment horizontal="left" vertical="center" wrapText="1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25" xfId="60" applyFont="1" applyBorder="1" applyAlignment="1" applyProtection="1">
      <alignment horizontal="left" vertical="center" wrapText="1"/>
      <protection hidden="1"/>
    </xf>
    <xf numFmtId="0" fontId="3" fillId="0" borderId="16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5" xfId="60" applyFont="1" applyFill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right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3" fillId="0" borderId="25" xfId="60" applyFont="1" applyBorder="1" applyAlignment="1" applyProtection="1">
      <alignment horizontal="left" vertical="top" wrapText="1"/>
      <protection hidden="1"/>
    </xf>
    <xf numFmtId="0" fontId="3" fillId="0" borderId="16" xfId="60" applyFont="1" applyBorder="1" applyAlignment="1" applyProtection="1">
      <alignment horizontal="right" vertical="top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left"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13" fillId="0" borderId="25" xfId="66" applyFont="1" applyFill="1" applyBorder="1" applyAlignment="1" applyProtection="1">
      <alignment vertical="center"/>
      <protection hidden="1"/>
    </xf>
    <xf numFmtId="0" fontId="13" fillId="0" borderId="0" xfId="66" applyFont="1" applyBorder="1" applyAlignment="1" applyProtection="1">
      <alignment horizontal="left"/>
      <protection hidden="1"/>
    </xf>
    <xf numFmtId="0" fontId="9" fillId="0" borderId="0" xfId="66" applyBorder="1" applyAlignment="1">
      <alignment/>
      <protection/>
    </xf>
    <xf numFmtId="0" fontId="9" fillId="0" borderId="25" xfId="66" applyBorder="1" applyAlignment="1">
      <alignment/>
      <protection/>
    </xf>
    <xf numFmtId="0" fontId="2" fillId="0" borderId="16" xfId="60" applyFont="1" applyBorder="1" applyAlignment="1" applyProtection="1">
      <alignment vertical="center"/>
      <protection hidden="1"/>
    </xf>
    <xf numFmtId="0" fontId="3" fillId="0" borderId="26" xfId="60" applyFont="1" applyBorder="1" applyAlignment="1" applyProtection="1">
      <alignment/>
      <protection hidden="1"/>
    </xf>
    <xf numFmtId="0" fontId="3" fillId="0" borderId="27" xfId="60" applyFont="1" applyFill="1" applyBorder="1" applyAlignment="1" applyProtection="1">
      <alignment horizontal="right" vertical="top" wrapText="1"/>
      <protection hidden="1"/>
    </xf>
    <xf numFmtId="0" fontId="3" fillId="0" borderId="28" xfId="60" applyFont="1" applyFill="1" applyBorder="1" applyAlignment="1" applyProtection="1">
      <alignment horizontal="right" vertical="top" wrapText="1"/>
      <protection hidden="1"/>
    </xf>
    <xf numFmtId="0" fontId="3" fillId="0" borderId="28" xfId="60" applyFont="1" applyFill="1" applyBorder="1" applyAlignment="1" applyProtection="1">
      <alignment/>
      <protection hidden="1"/>
    </xf>
    <xf numFmtId="0" fontId="3" fillId="0" borderId="29" xfId="60" applyFont="1" applyFill="1" applyBorder="1" applyAlignment="1" applyProtection="1">
      <alignment/>
      <protection hidden="1"/>
    </xf>
    <xf numFmtId="14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0" applyFont="1" applyFill="1" applyBorder="1" applyAlignment="1" applyProtection="1">
      <alignment horizontal="center" vertical="center"/>
      <protection hidden="1" locked="0"/>
    </xf>
    <xf numFmtId="49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2" fillId="0" borderId="16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Fill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8" fillId="0" borderId="0" xfId="60" applyFont="1" applyAlignment="1">
      <alignment/>
      <protection/>
    </xf>
    <xf numFmtId="0" fontId="59" fillId="0" borderId="0" xfId="60" applyFont="1" applyAlignment="1">
      <alignment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60" applyFont="1" applyBorder="1" applyAlignment="1">
      <alignment vertical="center"/>
      <protection/>
    </xf>
    <xf numFmtId="0" fontId="3" fillId="0" borderId="25" xfId="60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25" xfId="60" applyFont="1" applyBorder="1" applyAlignment="1" applyProtection="1">
      <alignment wrapText="1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25" xfId="60" applyFont="1" applyFill="1" applyBorder="1" applyAlignment="1" applyProtection="1">
      <alignment/>
      <protection hidden="1"/>
    </xf>
    <xf numFmtId="0" fontId="2" fillId="0" borderId="25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25" xfId="60" applyFont="1" applyBorder="1" applyAlignment="1" applyProtection="1">
      <alignment vertical="top"/>
      <protection hidden="1"/>
    </xf>
    <xf numFmtId="0" fontId="3" fillId="0" borderId="0" xfId="60" applyFont="1" applyBorder="1" applyAlignment="1">
      <alignment/>
      <protection/>
    </xf>
    <xf numFmtId="3" fontId="6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17" fillId="0" borderId="0" xfId="66" applyFont="1" applyAlignment="1">
      <alignment/>
      <protection/>
    </xf>
    <xf numFmtId="0" fontId="17" fillId="0" borderId="18" xfId="66" applyFont="1" applyBorder="1" applyAlignment="1">
      <alignment/>
      <protection/>
    </xf>
    <xf numFmtId="0" fontId="3" fillId="0" borderId="27" xfId="60" applyFont="1" applyFill="1" applyBorder="1" applyAlignment="1" applyProtection="1">
      <alignment horizontal="center" vertical="center"/>
      <protection hidden="1" locked="0"/>
    </xf>
    <xf numFmtId="0" fontId="19" fillId="0" borderId="0" xfId="58" applyFont="1">
      <alignment/>
      <protection/>
    </xf>
    <xf numFmtId="49" fontId="3" fillId="0" borderId="22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60" applyFont="1" applyFill="1" applyBorder="1" applyAlignment="1" applyProtection="1">
      <alignment horizontal="center" vertical="center"/>
      <protection hidden="1" locked="0"/>
    </xf>
    <xf numFmtId="0" fontId="3" fillId="0" borderId="21" xfId="60" applyFont="1" applyFill="1" applyBorder="1" applyAlignment="1" applyProtection="1">
      <alignment horizontal="center" vertical="center"/>
      <protection hidden="1" locked="0"/>
    </xf>
    <xf numFmtId="0" fontId="17" fillId="0" borderId="0" xfId="66" applyFont="1" applyAlignment="1">
      <alignment wrapText="1"/>
      <protection/>
    </xf>
    <xf numFmtId="49" fontId="2" fillId="0" borderId="25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61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66" applyFont="1" applyFill="1" applyAlignment="1">
      <alignment wrapText="1"/>
      <protection/>
    </xf>
    <xf numFmtId="0" fontId="1" fillId="0" borderId="0" xfId="66" applyFont="1" applyFill="1" applyBorder="1" applyAlignment="1">
      <alignment wrapText="1"/>
      <protection/>
    </xf>
    <xf numFmtId="0" fontId="61" fillId="0" borderId="0" xfId="0" applyFont="1" applyFill="1" applyAlignment="1">
      <alignment/>
    </xf>
    <xf numFmtId="0" fontId="0" fillId="0" borderId="0" xfId="59">
      <alignment/>
      <protection/>
    </xf>
    <xf numFmtId="0" fontId="3" fillId="0" borderId="33" xfId="60" applyFont="1" applyFill="1" applyBorder="1" applyAlignment="1" applyProtection="1">
      <alignment horizontal="center" vertical="center"/>
      <protection hidden="1" locked="0"/>
    </xf>
    <xf numFmtId="0" fontId="0" fillId="0" borderId="0" xfId="59" applyFill="1">
      <alignment/>
      <protection/>
    </xf>
    <xf numFmtId="0" fontId="3" fillId="0" borderId="34" xfId="60" applyFont="1" applyFill="1" applyBorder="1" applyAlignment="1" applyProtection="1">
      <alignment horizontal="center" vertical="center"/>
      <protection hidden="1" locked="0"/>
    </xf>
    <xf numFmtId="0" fontId="3" fillId="0" borderId="35" xfId="60" applyFont="1" applyFill="1" applyBorder="1" applyAlignment="1" applyProtection="1">
      <alignment horizontal="center" vertical="center"/>
      <protection hidden="1" locked="0"/>
    </xf>
    <xf numFmtId="0" fontId="3" fillId="0" borderId="36" xfId="60" applyFont="1" applyFill="1" applyBorder="1" applyAlignment="1" applyProtection="1">
      <alignment horizontal="center" vertical="center"/>
      <protection hidden="1" locked="0"/>
    </xf>
    <xf numFmtId="0" fontId="19" fillId="0" borderId="0" xfId="59" applyFont="1">
      <alignment/>
      <protection/>
    </xf>
    <xf numFmtId="0" fontId="7" fillId="0" borderId="18" xfId="59" applyFont="1" applyBorder="1" applyAlignment="1">
      <alignment horizontal="left"/>
      <protection/>
    </xf>
    <xf numFmtId="0" fontId="3" fillId="0" borderId="27" xfId="60" applyFont="1" applyFill="1" applyBorder="1" applyAlignment="1" applyProtection="1">
      <alignment vertical="center"/>
      <protection hidden="1" locked="0"/>
    </xf>
    <xf numFmtId="0" fontId="3" fillId="0" borderId="37" xfId="60" applyFont="1" applyFill="1" applyBorder="1" applyAlignment="1" applyProtection="1">
      <alignment horizontal="center" vertical="center"/>
      <protection hidden="1" locked="0"/>
    </xf>
    <xf numFmtId="0" fontId="3" fillId="0" borderId="38" xfId="60" applyFont="1" applyFill="1" applyBorder="1" applyAlignment="1" applyProtection="1">
      <alignment horizontal="center" vertical="center"/>
      <protection hidden="1" locked="0"/>
    </xf>
    <xf numFmtId="49" fontId="3" fillId="0" borderId="39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40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41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0" applyFont="1" applyFill="1" applyBorder="1" applyAlignment="1" applyProtection="1">
      <alignment horizontal="right" vertical="center"/>
      <protection hidden="1" locked="0"/>
    </xf>
    <xf numFmtId="0" fontId="3" fillId="0" borderId="28" xfId="60" applyFont="1" applyFill="1" applyBorder="1" applyAlignment="1">
      <alignment/>
      <protection/>
    </xf>
    <xf numFmtId="49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0" applyFont="1" applyFill="1" applyBorder="1" applyAlignment="1" applyProtection="1">
      <alignment horizontal="center" vertical="top"/>
      <protection hidden="1"/>
    </xf>
    <xf numFmtId="0" fontId="3" fillId="0" borderId="28" xfId="60" applyFont="1" applyFill="1" applyBorder="1" applyAlignment="1" applyProtection="1">
      <alignment horizontal="center"/>
      <protection hidden="1"/>
    </xf>
    <xf numFmtId="0" fontId="3" fillId="0" borderId="16" xfId="60" applyFont="1" applyBorder="1" applyAlignment="1" applyProtection="1">
      <alignment horizontal="right" vertical="center" wrapText="1"/>
      <protection hidden="1"/>
    </xf>
    <xf numFmtId="0" fontId="3" fillId="0" borderId="25" xfId="60" applyFont="1" applyBorder="1" applyAlignment="1" applyProtection="1">
      <alignment horizontal="right" wrapText="1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0" applyNumberFormat="1" applyFont="1" applyFill="1" applyBorder="1" applyAlignment="1" applyProtection="1">
      <alignment horizontal="left" vertical="center"/>
      <protection hidden="1" locked="0"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25" xfId="60" applyFont="1" applyBorder="1" applyAlignment="1" applyProtection="1">
      <alignment horizontal="right"/>
      <protection hidden="1"/>
    </xf>
    <xf numFmtId="49" fontId="2" fillId="0" borderId="27" xfId="60" applyNumberFormat="1" applyFont="1" applyFill="1" applyBorder="1" applyAlignment="1" applyProtection="1">
      <alignment horizontal="left" vertical="center"/>
      <protection hidden="1" locked="0"/>
    </xf>
    <xf numFmtId="0" fontId="3" fillId="0" borderId="29" xfId="60" applyFont="1" applyFill="1" applyBorder="1" applyAlignment="1">
      <alignment horizontal="left" vertical="center"/>
      <protection/>
    </xf>
    <xf numFmtId="0" fontId="16" fillId="0" borderId="0" xfId="66" applyFont="1" applyBorder="1" applyAlignment="1" applyProtection="1">
      <alignment horizontal="left"/>
      <protection hidden="1"/>
    </xf>
    <xf numFmtId="0" fontId="17" fillId="0" borderId="0" xfId="66" applyFont="1" applyBorder="1" applyAlignment="1">
      <alignment/>
      <protection/>
    </xf>
    <xf numFmtId="0" fontId="13" fillId="0" borderId="0" xfId="66" applyFont="1" applyBorder="1" applyAlignment="1" applyProtection="1">
      <alignment horizontal="left"/>
      <protection hidden="1"/>
    </xf>
    <xf numFmtId="0" fontId="9" fillId="0" borderId="0" xfId="66" applyBorder="1" applyAlignment="1">
      <alignment/>
      <protection/>
    </xf>
    <xf numFmtId="0" fontId="9" fillId="0" borderId="25" xfId="66" applyBorder="1" applyAlignment="1">
      <alignment/>
      <protection/>
    </xf>
    <xf numFmtId="0" fontId="10" fillId="0" borderId="42" xfId="60" applyFont="1" applyBorder="1" applyAlignment="1">
      <alignment/>
      <protection/>
    </xf>
    <xf numFmtId="0" fontId="10" fillId="0" borderId="17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7" xfId="60" applyFont="1" applyBorder="1" applyAlignment="1" applyProtection="1">
      <alignment horizontal="center"/>
      <protection hidden="1"/>
    </xf>
    <xf numFmtId="0" fontId="3" fillId="0" borderId="29" xfId="60" applyFont="1" applyFill="1" applyBorder="1" applyAlignment="1">
      <alignment/>
      <protection/>
    </xf>
    <xf numFmtId="0" fontId="3" fillId="0" borderId="43" xfId="60" applyFont="1" applyBorder="1" applyAlignment="1" applyProtection="1">
      <alignment horizontal="center" vertical="top"/>
      <protection hidden="1"/>
    </xf>
    <xf numFmtId="0" fontId="3" fillId="0" borderId="43" xfId="60" applyFont="1" applyBorder="1" applyAlignment="1">
      <alignment horizontal="center"/>
      <protection/>
    </xf>
    <xf numFmtId="0" fontId="3" fillId="0" borderId="44" xfId="60" applyFont="1" applyBorder="1" applyAlignment="1">
      <alignment/>
      <protection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3" fillId="0" borderId="28" xfId="60" applyFont="1" applyFill="1" applyBorder="1" applyAlignment="1">
      <alignment/>
      <protection/>
    </xf>
    <xf numFmtId="0" fontId="3" fillId="0" borderId="29" xfId="60" applyFont="1" applyFill="1" applyBorder="1" applyAlignment="1">
      <alignment/>
      <protection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25" xfId="60" applyFont="1" applyBorder="1" applyAlignment="1">
      <alignment horizontal="center"/>
      <protection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2" fillId="0" borderId="29" xfId="60" applyFont="1" applyFill="1" applyBorder="1" applyAlignment="1" applyProtection="1">
      <alignment horizontal="left" vertical="center"/>
      <protection hidden="1" locked="0"/>
    </xf>
    <xf numFmtId="0" fontId="2" fillId="0" borderId="22" xfId="60" applyFont="1" applyFill="1" applyBorder="1" applyAlignment="1" applyProtection="1">
      <alignment horizontal="right" vertical="center"/>
      <protection hidden="1" locked="0"/>
    </xf>
    <xf numFmtId="0" fontId="3" fillId="0" borderId="45" xfId="60" applyFont="1" applyFill="1" applyBorder="1" applyAlignment="1">
      <alignment/>
      <protection/>
    </xf>
    <xf numFmtId="0" fontId="3" fillId="0" borderId="17" xfId="60" applyFont="1" applyFill="1" applyBorder="1" applyAlignment="1">
      <alignment/>
      <protection/>
    </xf>
    <xf numFmtId="0" fontId="3" fillId="0" borderId="24" xfId="60" applyFont="1" applyFill="1" applyBorder="1" applyAlignment="1">
      <alignment/>
      <protection/>
    </xf>
    <xf numFmtId="0" fontId="2" fillId="0" borderId="45" xfId="60" applyFont="1" applyFill="1" applyBorder="1" applyAlignment="1" applyProtection="1">
      <alignment horizontal="right" vertical="center"/>
      <protection hidden="1" locked="0"/>
    </xf>
    <xf numFmtId="0" fontId="2" fillId="0" borderId="46" xfId="60" applyFont="1" applyFill="1" applyBorder="1" applyAlignment="1" applyProtection="1">
      <alignment horizontal="right" vertical="center"/>
      <protection hidden="1" locked="0"/>
    </xf>
    <xf numFmtId="49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0" applyFont="1" applyFill="1" applyBorder="1" applyAlignment="1">
      <alignment horizontal="left"/>
      <protection/>
    </xf>
    <xf numFmtId="0" fontId="3" fillId="0" borderId="29" xfId="60" applyFont="1" applyFill="1" applyBorder="1" applyAlignment="1">
      <alignment horizontal="left"/>
      <protection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25" xfId="60" applyFont="1" applyBorder="1" applyAlignment="1" applyProtection="1">
      <alignment horizontal="right"/>
      <protection hidden="1"/>
    </xf>
    <xf numFmtId="0" fontId="3" fillId="0" borderId="28" xfId="60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60" applyFont="1" applyFill="1" applyBorder="1" applyAlignment="1" applyProtection="1">
      <alignment/>
      <protection hidden="1" locked="0"/>
    </xf>
    <xf numFmtId="0" fontId="2" fillId="0" borderId="29" xfId="60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0" xfId="60" applyFont="1" applyBorder="1" applyAlignment="1" applyProtection="1">
      <alignment wrapText="1"/>
      <protection hidden="1"/>
    </xf>
    <xf numFmtId="1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2" fillId="0" borderId="16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5" xfId="60" applyFont="1" applyFill="1" applyBorder="1" applyAlignment="1" applyProtection="1">
      <alignment horizontal="left" vertical="center" wrapText="1"/>
      <protection hidden="1"/>
    </xf>
    <xf numFmtId="0" fontId="11" fillId="0" borderId="16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5" xfId="60" applyFont="1" applyBorder="1" applyAlignment="1" applyProtection="1">
      <alignment horizontal="center" vertical="center" wrapText="1"/>
      <protection hidden="1"/>
    </xf>
    <xf numFmtId="0" fontId="1" fillId="0" borderId="16" xfId="60" applyFont="1" applyBorder="1" applyAlignment="1" applyProtection="1">
      <alignment horizontal="right" vertical="center" wrapText="1"/>
      <protection hidden="1"/>
    </xf>
    <xf numFmtId="0" fontId="1" fillId="0" borderId="25" xfId="60" applyFont="1" applyBorder="1" applyAlignment="1" applyProtection="1">
      <alignment horizontal="right" wrapText="1"/>
      <protection hidden="1"/>
    </xf>
    <xf numFmtId="49" fontId="2" fillId="0" borderId="22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46" xfId="60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3" fillId="0" borderId="4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22" xfId="60" applyFont="1" applyFill="1" applyBorder="1" applyAlignment="1" applyProtection="1">
      <alignment horizontal="left" vertical="center"/>
      <protection hidden="1" locked="0"/>
    </xf>
    <xf numFmtId="0" fontId="3" fillId="0" borderId="34" xfId="60" applyFont="1" applyFill="1" applyBorder="1" applyAlignment="1" applyProtection="1">
      <alignment horizontal="left" vertical="center"/>
      <protection hidden="1" locked="0"/>
    </xf>
    <xf numFmtId="0" fontId="3" fillId="0" borderId="58" xfId="60" applyFont="1" applyFill="1" applyBorder="1" applyAlignment="1" applyProtection="1">
      <alignment horizontal="right" vertical="center"/>
      <protection hidden="1" locked="0"/>
    </xf>
    <xf numFmtId="0" fontId="3" fillId="0" borderId="45" xfId="60" applyFont="1" applyFill="1" applyBorder="1" applyAlignment="1" applyProtection="1">
      <alignment horizontal="right" vertical="center"/>
      <protection hidden="1" locked="0"/>
    </xf>
    <xf numFmtId="0" fontId="3" fillId="0" borderId="46" xfId="60" applyFont="1" applyFill="1" applyBorder="1" applyAlignment="1" applyProtection="1">
      <alignment horizontal="right" vertical="center"/>
      <protection hidden="1" locked="0"/>
    </xf>
    <xf numFmtId="0" fontId="10" fillId="0" borderId="0" xfId="66" applyFont="1" applyAlignment="1">
      <alignment/>
      <protection/>
    </xf>
    <xf numFmtId="0" fontId="15" fillId="0" borderId="0" xfId="66" applyFont="1" applyBorder="1" applyAlignment="1">
      <alignment horizontal="justify" vertical="top" wrapText="1"/>
      <protection/>
    </xf>
    <xf numFmtId="0" fontId="9" fillId="0" borderId="0" xfId="66" applyAlignment="1">
      <alignment/>
      <protection/>
    </xf>
    <xf numFmtId="0" fontId="3" fillId="0" borderId="59" xfId="60" applyFont="1" applyFill="1" applyBorder="1" applyAlignment="1" applyProtection="1">
      <alignment horizontal="right" vertical="center"/>
      <protection hidden="1" locked="0"/>
    </xf>
    <xf numFmtId="0" fontId="3" fillId="0" borderId="60" xfId="60" applyFont="1" applyFill="1" applyBorder="1" applyAlignment="1" applyProtection="1">
      <alignment horizontal="right" vertical="center"/>
      <protection hidden="1" locked="0"/>
    </xf>
    <xf numFmtId="0" fontId="3" fillId="0" borderId="61" xfId="60" applyFont="1" applyFill="1" applyBorder="1" applyAlignment="1" applyProtection="1">
      <alignment horizontal="right" vertical="center"/>
      <protection hidden="1" locked="0"/>
    </xf>
    <xf numFmtId="0" fontId="3" fillId="0" borderId="62" xfId="60" applyFont="1" applyFill="1" applyBorder="1" applyAlignment="1" applyProtection="1">
      <alignment horizontal="right" vertical="center"/>
      <protection hidden="1"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" xfId="58"/>
    <cellStyle name="Normal 27 2" xfId="59"/>
    <cellStyle name="Normal_TFI-POD" xfId="60"/>
    <cellStyle name="Normalno 2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107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view="pageBreakPreview" zoomScale="110" zoomScaleSheetLayoutView="110" zoomScalePageLayoutView="0" workbookViewId="0" topLeftCell="A22">
      <selection activeCell="E32" sqref="E32:G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235</v>
      </c>
      <c r="B1" s="189"/>
      <c r="C1" s="189"/>
      <c r="D1" s="71"/>
      <c r="E1" s="71"/>
      <c r="F1" s="71"/>
      <c r="G1" s="71"/>
      <c r="H1" s="71"/>
      <c r="I1" s="72"/>
      <c r="J1" s="10"/>
      <c r="K1" s="10"/>
      <c r="L1" s="10"/>
    </row>
    <row r="2" spans="1:12" ht="12.75">
      <c r="A2" s="231" t="s">
        <v>236</v>
      </c>
      <c r="B2" s="232"/>
      <c r="C2" s="232"/>
      <c r="D2" s="233"/>
      <c r="E2" s="96" t="s">
        <v>372</v>
      </c>
      <c r="F2" s="12"/>
      <c r="G2" s="13" t="s">
        <v>237</v>
      </c>
      <c r="H2" s="96" t="s">
        <v>373</v>
      </c>
      <c r="I2" s="73"/>
      <c r="J2" s="10"/>
      <c r="K2" s="10"/>
      <c r="L2" s="10"/>
    </row>
    <row r="3" spans="1:12" ht="12.75">
      <c r="A3" s="74"/>
      <c r="B3" s="14"/>
      <c r="C3" s="14"/>
      <c r="D3" s="14"/>
      <c r="E3" s="15"/>
      <c r="F3" s="15"/>
      <c r="G3" s="14"/>
      <c r="H3" s="14"/>
      <c r="I3" s="75"/>
      <c r="J3" s="10"/>
      <c r="K3" s="10"/>
      <c r="L3" s="10"/>
    </row>
    <row r="4" spans="1:12" ht="15">
      <c r="A4" s="234" t="s">
        <v>303</v>
      </c>
      <c r="B4" s="235"/>
      <c r="C4" s="235"/>
      <c r="D4" s="235"/>
      <c r="E4" s="235"/>
      <c r="F4" s="235"/>
      <c r="G4" s="235"/>
      <c r="H4" s="235"/>
      <c r="I4" s="236"/>
      <c r="J4" s="10"/>
      <c r="K4" s="10"/>
      <c r="L4" s="10"/>
    </row>
    <row r="5" spans="1:12" ht="12.75">
      <c r="A5" s="76"/>
      <c r="B5" s="16"/>
      <c r="C5" s="16"/>
      <c r="D5" s="16"/>
      <c r="E5" s="17"/>
      <c r="F5" s="77"/>
      <c r="G5" s="18"/>
      <c r="H5" s="19"/>
      <c r="I5" s="78"/>
      <c r="J5" s="10"/>
      <c r="K5" s="10"/>
      <c r="L5" s="10"/>
    </row>
    <row r="6" spans="1:12" ht="12.75">
      <c r="A6" s="179" t="s">
        <v>238</v>
      </c>
      <c r="B6" s="180"/>
      <c r="C6" s="170" t="s">
        <v>309</v>
      </c>
      <c r="D6" s="171"/>
      <c r="E6" s="226"/>
      <c r="F6" s="226"/>
      <c r="G6" s="226"/>
      <c r="H6" s="226"/>
      <c r="I6" s="123"/>
      <c r="J6" s="10"/>
      <c r="K6" s="10"/>
      <c r="L6" s="10"/>
    </row>
    <row r="7" spans="1:12" ht="12.75">
      <c r="A7" s="79"/>
      <c r="B7" s="21"/>
      <c r="C7" s="23"/>
      <c r="D7" s="23"/>
      <c r="E7" s="226"/>
      <c r="F7" s="226"/>
      <c r="G7" s="226"/>
      <c r="H7" s="226"/>
      <c r="I7" s="123"/>
      <c r="J7" s="10"/>
      <c r="K7" s="10"/>
      <c r="L7" s="10"/>
    </row>
    <row r="8" spans="1:12" ht="12.75">
      <c r="A8" s="237" t="s">
        <v>239</v>
      </c>
      <c r="B8" s="238"/>
      <c r="C8" s="170" t="s">
        <v>310</v>
      </c>
      <c r="D8" s="171"/>
      <c r="E8" s="226"/>
      <c r="F8" s="226"/>
      <c r="G8" s="226"/>
      <c r="H8" s="226"/>
      <c r="I8" s="124"/>
      <c r="J8" s="10"/>
      <c r="K8" s="10"/>
      <c r="L8" s="10"/>
    </row>
    <row r="9" spans="1:12" ht="12.75">
      <c r="A9" s="80"/>
      <c r="B9" s="41"/>
      <c r="C9" s="100"/>
      <c r="D9" s="23"/>
      <c r="E9" s="23"/>
      <c r="F9" s="23"/>
      <c r="G9" s="23"/>
      <c r="H9" s="23"/>
      <c r="I9" s="124"/>
      <c r="J9" s="10"/>
      <c r="K9" s="10"/>
      <c r="L9" s="10"/>
    </row>
    <row r="10" spans="1:12" ht="12.75">
      <c r="A10" s="174" t="s">
        <v>240</v>
      </c>
      <c r="B10" s="229"/>
      <c r="C10" s="170" t="s">
        <v>311</v>
      </c>
      <c r="D10" s="171"/>
      <c r="E10" s="23"/>
      <c r="F10" s="23"/>
      <c r="G10" s="23"/>
      <c r="H10" s="23"/>
      <c r="I10" s="124"/>
      <c r="J10" s="10"/>
      <c r="K10" s="10"/>
      <c r="L10" s="10"/>
    </row>
    <row r="11" spans="1:12" ht="12.75">
      <c r="A11" s="230"/>
      <c r="B11" s="229"/>
      <c r="C11" s="23"/>
      <c r="D11" s="23"/>
      <c r="E11" s="23"/>
      <c r="F11" s="23"/>
      <c r="G11" s="23"/>
      <c r="H11" s="23"/>
      <c r="I11" s="124"/>
      <c r="J11" s="10"/>
      <c r="K11" s="10"/>
      <c r="L11" s="10"/>
    </row>
    <row r="12" spans="1:12" ht="12.75">
      <c r="A12" s="179" t="s">
        <v>241</v>
      </c>
      <c r="B12" s="180"/>
      <c r="C12" s="198" t="s">
        <v>312</v>
      </c>
      <c r="D12" s="221"/>
      <c r="E12" s="221"/>
      <c r="F12" s="221"/>
      <c r="G12" s="221"/>
      <c r="H12" s="221"/>
      <c r="I12" s="182"/>
      <c r="J12" s="10"/>
      <c r="K12" s="10"/>
      <c r="L12" s="10"/>
    </row>
    <row r="13" spans="1:12" ht="12.75">
      <c r="A13" s="79"/>
      <c r="B13" s="21"/>
      <c r="C13" s="107"/>
      <c r="D13" s="108"/>
      <c r="E13" s="108"/>
      <c r="F13" s="108"/>
      <c r="G13" s="108"/>
      <c r="H13" s="108"/>
      <c r="I13" s="125"/>
      <c r="J13" s="10"/>
      <c r="K13" s="10"/>
      <c r="L13" s="10"/>
    </row>
    <row r="14" spans="1:12" ht="12.75">
      <c r="A14" s="179" t="s">
        <v>242</v>
      </c>
      <c r="B14" s="180"/>
      <c r="C14" s="227">
        <v>52440</v>
      </c>
      <c r="D14" s="228"/>
      <c r="E14" s="108"/>
      <c r="F14" s="198" t="s">
        <v>313</v>
      </c>
      <c r="G14" s="221"/>
      <c r="H14" s="221"/>
      <c r="I14" s="182"/>
      <c r="J14" s="10"/>
      <c r="K14" s="10"/>
      <c r="L14" s="10"/>
    </row>
    <row r="15" spans="1:12" ht="12.75">
      <c r="A15" s="79"/>
      <c r="B15" s="21"/>
      <c r="C15" s="23"/>
      <c r="D15" s="23"/>
      <c r="E15" s="23"/>
      <c r="F15" s="23"/>
      <c r="G15" s="23"/>
      <c r="H15" s="23"/>
      <c r="I15" s="124"/>
      <c r="J15" s="10"/>
      <c r="K15" s="10"/>
      <c r="L15" s="10"/>
    </row>
    <row r="16" spans="1:12" ht="12.75">
      <c r="A16" s="179" t="s">
        <v>243</v>
      </c>
      <c r="B16" s="180"/>
      <c r="C16" s="198" t="s">
        <v>314</v>
      </c>
      <c r="D16" s="221"/>
      <c r="E16" s="221"/>
      <c r="F16" s="221"/>
      <c r="G16" s="221"/>
      <c r="H16" s="221"/>
      <c r="I16" s="182"/>
      <c r="J16" s="10"/>
      <c r="K16" s="10"/>
      <c r="L16" s="10"/>
    </row>
    <row r="17" spans="1:12" ht="12.75">
      <c r="A17" s="79"/>
      <c r="B17" s="21"/>
      <c r="C17" s="108"/>
      <c r="D17" s="108"/>
      <c r="E17" s="108"/>
      <c r="F17" s="108"/>
      <c r="G17" s="108"/>
      <c r="H17" s="108"/>
      <c r="I17" s="125"/>
      <c r="J17" s="10"/>
      <c r="K17" s="10"/>
      <c r="L17" s="10"/>
    </row>
    <row r="18" spans="1:12" ht="12.75">
      <c r="A18" s="179" t="s">
        <v>244</v>
      </c>
      <c r="B18" s="180"/>
      <c r="C18" s="222" t="s">
        <v>315</v>
      </c>
      <c r="D18" s="223"/>
      <c r="E18" s="223"/>
      <c r="F18" s="223"/>
      <c r="G18" s="223"/>
      <c r="H18" s="223"/>
      <c r="I18" s="224"/>
      <c r="J18" s="10"/>
      <c r="K18" s="10"/>
      <c r="L18" s="10"/>
    </row>
    <row r="19" spans="1:12" ht="12.75">
      <c r="A19" s="79"/>
      <c r="B19" s="21"/>
      <c r="C19" s="101"/>
      <c r="D19" s="23"/>
      <c r="E19" s="23"/>
      <c r="F19" s="23"/>
      <c r="G19" s="23"/>
      <c r="H19" s="23"/>
      <c r="I19" s="124"/>
      <c r="J19" s="10"/>
      <c r="K19" s="10"/>
      <c r="L19" s="10"/>
    </row>
    <row r="20" spans="1:12" ht="12.75">
      <c r="A20" s="179" t="s">
        <v>245</v>
      </c>
      <c r="B20" s="180"/>
      <c r="C20" s="225" t="s">
        <v>316</v>
      </c>
      <c r="D20" s="223"/>
      <c r="E20" s="223"/>
      <c r="F20" s="223"/>
      <c r="G20" s="223"/>
      <c r="H20" s="223"/>
      <c r="I20" s="224"/>
      <c r="J20" s="10"/>
      <c r="K20" s="10"/>
      <c r="L20" s="10"/>
    </row>
    <row r="21" spans="1:12" ht="12.75">
      <c r="A21" s="79"/>
      <c r="B21" s="21"/>
      <c r="C21" s="101"/>
      <c r="D21" s="23"/>
      <c r="E21" s="23"/>
      <c r="F21" s="23"/>
      <c r="G21" s="23"/>
      <c r="H21" s="23"/>
      <c r="I21" s="124"/>
      <c r="J21" s="10"/>
      <c r="K21" s="10"/>
      <c r="L21" s="10"/>
    </row>
    <row r="22" spans="1:12" ht="12.75">
      <c r="A22" s="179" t="s">
        <v>246</v>
      </c>
      <c r="B22" s="180"/>
      <c r="C22" s="97">
        <v>348</v>
      </c>
      <c r="D22" s="198" t="s">
        <v>313</v>
      </c>
      <c r="E22" s="215"/>
      <c r="F22" s="216"/>
      <c r="G22" s="217"/>
      <c r="H22" s="218"/>
      <c r="I22" s="126"/>
      <c r="J22" s="10"/>
      <c r="K22" s="10"/>
      <c r="L22" s="10"/>
    </row>
    <row r="23" spans="1:12" ht="12.75">
      <c r="A23" s="79"/>
      <c r="B23" s="21"/>
      <c r="C23" s="23"/>
      <c r="D23" s="23"/>
      <c r="E23" s="23"/>
      <c r="F23" s="23"/>
      <c r="G23" s="23"/>
      <c r="H23" s="23"/>
      <c r="I23" s="124"/>
      <c r="J23" s="10"/>
      <c r="K23" s="10"/>
      <c r="L23" s="10"/>
    </row>
    <row r="24" spans="1:12" ht="12.75">
      <c r="A24" s="179" t="s">
        <v>247</v>
      </c>
      <c r="B24" s="180"/>
      <c r="C24" s="97">
        <v>18</v>
      </c>
      <c r="D24" s="198" t="s">
        <v>317</v>
      </c>
      <c r="E24" s="215"/>
      <c r="F24" s="215"/>
      <c r="G24" s="216"/>
      <c r="H24" s="127" t="s">
        <v>248</v>
      </c>
      <c r="I24" s="148">
        <v>5900</v>
      </c>
      <c r="J24" s="10"/>
      <c r="K24" s="10"/>
      <c r="L24" s="10"/>
    </row>
    <row r="25" spans="1:12" ht="12.75">
      <c r="A25" s="79"/>
      <c r="B25" s="21"/>
      <c r="C25" s="23"/>
      <c r="D25" s="23"/>
      <c r="E25" s="23"/>
      <c r="F25" s="23"/>
      <c r="G25" s="122"/>
      <c r="H25" s="122" t="s">
        <v>318</v>
      </c>
      <c r="I25" s="128"/>
      <c r="J25" s="10"/>
      <c r="K25" s="10"/>
      <c r="L25" s="10"/>
    </row>
    <row r="26" spans="1:12" ht="12.75">
      <c r="A26" s="179" t="s">
        <v>249</v>
      </c>
      <c r="B26" s="180"/>
      <c r="C26" s="98" t="s">
        <v>319</v>
      </c>
      <c r="D26" s="24"/>
      <c r="E26" s="129"/>
      <c r="F26" s="23"/>
      <c r="G26" s="219" t="s">
        <v>250</v>
      </c>
      <c r="H26" s="220"/>
      <c r="I26" s="99" t="s">
        <v>320</v>
      </c>
      <c r="J26" s="10"/>
      <c r="K26" s="10"/>
      <c r="L26" s="10"/>
    </row>
    <row r="27" spans="1:12" ht="12.75">
      <c r="A27" s="79"/>
      <c r="B27" s="21"/>
      <c r="C27" s="16"/>
      <c r="D27" s="23"/>
      <c r="E27" s="23"/>
      <c r="F27" s="23"/>
      <c r="G27" s="23"/>
      <c r="H27" s="16"/>
      <c r="I27" s="81"/>
      <c r="J27" s="10"/>
      <c r="K27" s="10"/>
      <c r="L27" s="10"/>
    </row>
    <row r="28" spans="1:12" ht="12.75">
      <c r="A28" s="201" t="s">
        <v>251</v>
      </c>
      <c r="B28" s="202"/>
      <c r="C28" s="203"/>
      <c r="D28" s="203"/>
      <c r="E28" s="202" t="s">
        <v>252</v>
      </c>
      <c r="F28" s="204"/>
      <c r="G28" s="204"/>
      <c r="H28" s="203" t="s">
        <v>253</v>
      </c>
      <c r="I28" s="205"/>
      <c r="J28" s="10"/>
      <c r="K28" s="10"/>
      <c r="L28" s="10"/>
    </row>
    <row r="29" spans="1:12" ht="12.75">
      <c r="A29" s="104"/>
      <c r="B29" s="105"/>
      <c r="C29" s="106"/>
      <c r="D29" s="106"/>
      <c r="E29" s="105"/>
      <c r="F29" s="119"/>
      <c r="G29" s="119"/>
      <c r="H29" s="106"/>
      <c r="I29" s="120"/>
      <c r="J29" s="10"/>
      <c r="K29" s="10"/>
      <c r="L29" s="10"/>
    </row>
    <row r="30" spans="1:12" s="112" customFormat="1" ht="12.75">
      <c r="A30" s="168" t="s">
        <v>360</v>
      </c>
      <c r="B30" s="169"/>
      <c r="C30" s="169"/>
      <c r="D30" s="194"/>
      <c r="E30" s="168" t="s">
        <v>361</v>
      </c>
      <c r="F30" s="169"/>
      <c r="G30" s="169"/>
      <c r="H30" s="170" t="s">
        <v>362</v>
      </c>
      <c r="I30" s="171"/>
      <c r="J30" s="111"/>
      <c r="K30" s="111"/>
      <c r="L30" s="111"/>
    </row>
    <row r="31" spans="1:12" s="112" customFormat="1" ht="12.75">
      <c r="A31" s="168" t="s">
        <v>321</v>
      </c>
      <c r="B31" s="169"/>
      <c r="C31" s="169"/>
      <c r="D31" s="194"/>
      <c r="E31" s="168" t="s">
        <v>322</v>
      </c>
      <c r="F31" s="169"/>
      <c r="G31" s="169"/>
      <c r="H31" s="170" t="s">
        <v>323</v>
      </c>
      <c r="I31" s="171"/>
      <c r="J31" s="111"/>
      <c r="K31" s="111"/>
      <c r="L31" s="111"/>
    </row>
    <row r="32" spans="1:12" s="112" customFormat="1" ht="12.75">
      <c r="A32" s="208" t="s">
        <v>324</v>
      </c>
      <c r="B32" s="212"/>
      <c r="C32" s="212"/>
      <c r="D32" s="213"/>
      <c r="E32" s="208" t="s">
        <v>325</v>
      </c>
      <c r="F32" s="212"/>
      <c r="G32" s="213"/>
      <c r="H32" s="239" t="s">
        <v>326</v>
      </c>
      <c r="I32" s="240"/>
      <c r="J32" s="111"/>
      <c r="K32" s="111"/>
      <c r="L32" s="111"/>
    </row>
    <row r="33" spans="1:12" ht="12.75">
      <c r="A33" s="168" t="s">
        <v>339</v>
      </c>
      <c r="B33" s="169"/>
      <c r="C33" s="169"/>
      <c r="D33" s="194"/>
      <c r="E33" s="168" t="s">
        <v>325</v>
      </c>
      <c r="F33" s="169"/>
      <c r="G33" s="169"/>
      <c r="H33" s="170" t="s">
        <v>327</v>
      </c>
      <c r="I33" s="171"/>
      <c r="J33" s="10"/>
      <c r="K33" s="10"/>
      <c r="L33" s="10"/>
    </row>
    <row r="34" spans="1:12" ht="12.75">
      <c r="A34" s="168" t="s">
        <v>338</v>
      </c>
      <c r="B34" s="169"/>
      <c r="C34" s="169"/>
      <c r="D34" s="194"/>
      <c r="E34" s="168" t="s">
        <v>325</v>
      </c>
      <c r="F34" s="169"/>
      <c r="G34" s="169"/>
      <c r="H34" s="170" t="s">
        <v>328</v>
      </c>
      <c r="I34" s="171"/>
      <c r="J34" s="10"/>
      <c r="K34" s="10"/>
      <c r="L34" s="10"/>
    </row>
    <row r="35" spans="1:12" ht="12.75">
      <c r="A35" s="168" t="s">
        <v>329</v>
      </c>
      <c r="B35" s="169"/>
      <c r="C35" s="169"/>
      <c r="D35" s="194"/>
      <c r="E35" s="168" t="s">
        <v>325</v>
      </c>
      <c r="F35" s="169"/>
      <c r="G35" s="169"/>
      <c r="H35" s="170" t="s">
        <v>330</v>
      </c>
      <c r="I35" s="171"/>
      <c r="J35" s="10"/>
      <c r="K35" s="10"/>
      <c r="L35" s="10"/>
    </row>
    <row r="36" spans="1:12" ht="12.75">
      <c r="A36" s="208" t="s">
        <v>331</v>
      </c>
      <c r="B36" s="209"/>
      <c r="C36" s="210"/>
      <c r="D36" s="211"/>
      <c r="E36" s="208" t="s">
        <v>325</v>
      </c>
      <c r="F36" s="210"/>
      <c r="G36" s="211"/>
      <c r="H36" s="239" t="s">
        <v>332</v>
      </c>
      <c r="I36" s="240"/>
      <c r="J36" s="10"/>
      <c r="K36" s="10"/>
      <c r="L36" s="10"/>
    </row>
    <row r="37" spans="1:12" ht="12.75">
      <c r="A37" s="208" t="s">
        <v>364</v>
      </c>
      <c r="B37" s="212"/>
      <c r="C37" s="212"/>
      <c r="D37" s="213"/>
      <c r="E37" s="208" t="s">
        <v>367</v>
      </c>
      <c r="F37" s="212"/>
      <c r="G37" s="213"/>
      <c r="H37" s="214" t="s">
        <v>368</v>
      </c>
      <c r="I37" s="171"/>
      <c r="J37" s="10"/>
      <c r="K37" s="10"/>
      <c r="L37" s="10"/>
    </row>
    <row r="38" spans="1:12" ht="12.75">
      <c r="A38" s="102"/>
      <c r="B38" s="103"/>
      <c r="C38" s="103"/>
      <c r="D38" s="103"/>
      <c r="E38" s="22"/>
      <c r="F38" s="103"/>
      <c r="G38" s="103"/>
      <c r="H38" s="145"/>
      <c r="I38" s="144"/>
      <c r="J38" s="10"/>
      <c r="K38" s="10"/>
      <c r="L38" s="10"/>
    </row>
    <row r="39" spans="1:12" ht="12.75">
      <c r="A39" s="174" t="s">
        <v>254</v>
      </c>
      <c r="B39" s="175"/>
      <c r="C39" s="170"/>
      <c r="D39" s="171"/>
      <c r="E39" s="25"/>
      <c r="F39" s="198"/>
      <c r="G39" s="199"/>
      <c r="H39" s="199"/>
      <c r="I39" s="200"/>
      <c r="J39" s="10"/>
      <c r="K39" s="10"/>
      <c r="L39" s="10"/>
    </row>
    <row r="40" spans="1:12" ht="12.75">
      <c r="A40" s="82"/>
      <c r="B40" s="26"/>
      <c r="C40" s="191"/>
      <c r="D40" s="192"/>
      <c r="E40" s="16"/>
      <c r="F40" s="191"/>
      <c r="G40" s="193"/>
      <c r="H40" s="28"/>
      <c r="I40" s="83"/>
      <c r="J40" s="10"/>
      <c r="K40" s="10"/>
      <c r="L40" s="10"/>
    </row>
    <row r="41" spans="1:12" ht="12.75">
      <c r="A41" s="174" t="s">
        <v>255</v>
      </c>
      <c r="B41" s="175"/>
      <c r="C41" s="198" t="s">
        <v>333</v>
      </c>
      <c r="D41" s="206"/>
      <c r="E41" s="206"/>
      <c r="F41" s="206"/>
      <c r="G41" s="206"/>
      <c r="H41" s="206"/>
      <c r="I41" s="207"/>
      <c r="J41" s="10"/>
      <c r="K41" s="10"/>
      <c r="L41" s="10"/>
    </row>
    <row r="42" spans="1:12" ht="12.75">
      <c r="A42" s="79"/>
      <c r="B42" s="21"/>
      <c r="C42" s="101" t="s">
        <v>256</v>
      </c>
      <c r="D42" s="23"/>
      <c r="E42" s="23"/>
      <c r="F42" s="23"/>
      <c r="G42" s="23"/>
      <c r="H42" s="23"/>
      <c r="I42" s="124"/>
      <c r="J42" s="10"/>
      <c r="K42" s="10"/>
      <c r="L42" s="10"/>
    </row>
    <row r="43" spans="1:12" ht="12.75">
      <c r="A43" s="174" t="s">
        <v>257</v>
      </c>
      <c r="B43" s="175"/>
      <c r="C43" s="181" t="s">
        <v>334</v>
      </c>
      <c r="D43" s="177"/>
      <c r="E43" s="178"/>
      <c r="F43" s="23"/>
      <c r="G43" s="127" t="s">
        <v>258</v>
      </c>
      <c r="H43" s="181" t="s">
        <v>335</v>
      </c>
      <c r="I43" s="178"/>
      <c r="J43" s="10"/>
      <c r="K43" s="10"/>
      <c r="L43" s="10"/>
    </row>
    <row r="44" spans="1:12" ht="12.75">
      <c r="A44" s="79"/>
      <c r="B44" s="21"/>
      <c r="C44" s="101"/>
      <c r="D44" s="23"/>
      <c r="E44" s="23"/>
      <c r="F44" s="23"/>
      <c r="G44" s="23"/>
      <c r="H44" s="23"/>
      <c r="I44" s="124"/>
      <c r="J44" s="10"/>
      <c r="K44" s="10"/>
      <c r="L44" s="10"/>
    </row>
    <row r="45" spans="1:12" ht="12.75">
      <c r="A45" s="174" t="s">
        <v>244</v>
      </c>
      <c r="B45" s="175"/>
      <c r="C45" s="176" t="s">
        <v>336</v>
      </c>
      <c r="D45" s="177"/>
      <c r="E45" s="177"/>
      <c r="F45" s="177"/>
      <c r="G45" s="177"/>
      <c r="H45" s="177"/>
      <c r="I45" s="178"/>
      <c r="J45" s="10"/>
      <c r="K45" s="10"/>
      <c r="L45" s="10"/>
    </row>
    <row r="46" spans="1:12" ht="12.75">
      <c r="A46" s="79"/>
      <c r="B46" s="21"/>
      <c r="C46" s="23"/>
      <c r="D46" s="23"/>
      <c r="E46" s="23"/>
      <c r="F46" s="23"/>
      <c r="G46" s="23"/>
      <c r="H46" s="23"/>
      <c r="I46" s="124"/>
      <c r="J46" s="10"/>
      <c r="K46" s="10"/>
      <c r="L46" s="10"/>
    </row>
    <row r="47" spans="1:12" ht="12.75">
      <c r="A47" s="179" t="s">
        <v>259</v>
      </c>
      <c r="B47" s="180"/>
      <c r="C47" s="181" t="s">
        <v>353</v>
      </c>
      <c r="D47" s="177"/>
      <c r="E47" s="177"/>
      <c r="F47" s="177"/>
      <c r="G47" s="177"/>
      <c r="H47" s="177"/>
      <c r="I47" s="182"/>
      <c r="J47" s="10"/>
      <c r="K47" s="10"/>
      <c r="L47" s="10"/>
    </row>
    <row r="48" spans="1:12" ht="12.75">
      <c r="A48" s="84"/>
      <c r="B48" s="20"/>
      <c r="C48" s="190" t="s">
        <v>260</v>
      </c>
      <c r="D48" s="190"/>
      <c r="E48" s="190"/>
      <c r="F48" s="190"/>
      <c r="G48" s="190"/>
      <c r="H48" s="190"/>
      <c r="I48" s="85"/>
      <c r="J48" s="10"/>
      <c r="K48" s="10"/>
      <c r="L48" s="10"/>
    </row>
    <row r="49" spans="1:12" ht="12.75">
      <c r="A49" s="84"/>
      <c r="B49" s="20"/>
      <c r="C49" s="29"/>
      <c r="D49" s="29"/>
      <c r="E49" s="29"/>
      <c r="F49" s="29"/>
      <c r="G49" s="29"/>
      <c r="H49" s="29"/>
      <c r="I49" s="85"/>
      <c r="J49" s="10"/>
      <c r="K49" s="10"/>
      <c r="L49" s="10"/>
    </row>
    <row r="50" spans="1:12" ht="12.75">
      <c r="A50" s="84"/>
      <c r="B50" s="183" t="s">
        <v>261</v>
      </c>
      <c r="C50" s="184"/>
      <c r="D50" s="184"/>
      <c r="E50" s="184"/>
      <c r="F50" s="40"/>
      <c r="G50" s="40"/>
      <c r="H50" s="40"/>
      <c r="I50" s="86"/>
      <c r="J50" s="10"/>
      <c r="K50" s="10"/>
      <c r="L50" s="10"/>
    </row>
    <row r="51" spans="1:12" ht="12.75">
      <c r="A51" s="84"/>
      <c r="B51" s="185" t="s">
        <v>340</v>
      </c>
      <c r="C51" s="186"/>
      <c r="D51" s="186"/>
      <c r="E51" s="186"/>
      <c r="F51" s="186"/>
      <c r="G51" s="186"/>
      <c r="H51" s="186"/>
      <c r="I51" s="187"/>
      <c r="J51" s="10"/>
      <c r="K51" s="10"/>
      <c r="L51" s="10"/>
    </row>
    <row r="52" spans="1:12" ht="12.75">
      <c r="A52" s="84"/>
      <c r="B52" s="185" t="s">
        <v>293</v>
      </c>
      <c r="C52" s="186"/>
      <c r="D52" s="186"/>
      <c r="E52" s="186"/>
      <c r="F52" s="186"/>
      <c r="G52" s="186"/>
      <c r="H52" s="186"/>
      <c r="I52" s="86"/>
      <c r="J52" s="10"/>
      <c r="K52" s="10"/>
      <c r="L52" s="10"/>
    </row>
    <row r="53" spans="1:12" ht="12.75">
      <c r="A53" s="84"/>
      <c r="B53" s="185" t="s">
        <v>294</v>
      </c>
      <c r="C53" s="186"/>
      <c r="D53" s="186"/>
      <c r="E53" s="186"/>
      <c r="F53" s="186"/>
      <c r="G53" s="186"/>
      <c r="H53" s="186"/>
      <c r="I53" s="187"/>
      <c r="J53" s="10"/>
      <c r="K53" s="10"/>
      <c r="L53" s="10"/>
    </row>
    <row r="54" spans="1:12" ht="12.75">
      <c r="A54" s="84"/>
      <c r="B54" s="185" t="s">
        <v>295</v>
      </c>
      <c r="C54" s="186"/>
      <c r="D54" s="186"/>
      <c r="E54" s="186"/>
      <c r="F54" s="186"/>
      <c r="G54" s="186"/>
      <c r="H54" s="186"/>
      <c r="I54" s="187"/>
      <c r="J54" s="10"/>
      <c r="K54" s="10"/>
      <c r="L54" s="10"/>
    </row>
    <row r="55" spans="1:12" ht="12.75">
      <c r="A55" s="84"/>
      <c r="B55" s="87"/>
      <c r="C55" s="88"/>
      <c r="D55" s="88"/>
      <c r="E55" s="88"/>
      <c r="F55" s="88"/>
      <c r="G55" s="88"/>
      <c r="H55" s="88"/>
      <c r="I55" s="89"/>
      <c r="J55" s="10"/>
      <c r="K55" s="10"/>
      <c r="L55" s="10"/>
    </row>
    <row r="56" spans="1:12" ht="13.5" thickBot="1">
      <c r="A56" s="90" t="s">
        <v>262</v>
      </c>
      <c r="B56" s="16"/>
      <c r="C56" s="16"/>
      <c r="D56" s="16"/>
      <c r="E56" s="16"/>
      <c r="F56" s="16"/>
      <c r="G56" s="30"/>
      <c r="H56" s="31"/>
      <c r="I56" s="91"/>
      <c r="J56" s="10"/>
      <c r="K56" s="10"/>
      <c r="L56" s="10"/>
    </row>
    <row r="57" spans="1:12" ht="12.75">
      <c r="A57" s="76"/>
      <c r="B57" s="16"/>
      <c r="C57" s="16"/>
      <c r="D57" s="16"/>
      <c r="E57" s="20" t="s">
        <v>263</v>
      </c>
      <c r="F57" s="27"/>
      <c r="G57" s="195" t="s">
        <v>264</v>
      </c>
      <c r="H57" s="196"/>
      <c r="I57" s="197"/>
      <c r="J57" s="10"/>
      <c r="K57" s="10"/>
      <c r="L57" s="10"/>
    </row>
    <row r="58" spans="1:12" ht="12.75">
      <c r="A58" s="92"/>
      <c r="B58" s="93"/>
      <c r="C58" s="94"/>
      <c r="D58" s="94"/>
      <c r="E58" s="94"/>
      <c r="F58" s="94"/>
      <c r="G58" s="172"/>
      <c r="H58" s="173"/>
      <c r="I58" s="95"/>
      <c r="J58" s="10"/>
      <c r="K58" s="10"/>
      <c r="L58" s="10"/>
    </row>
    <row r="59" spans="10:12" ht="12.75">
      <c r="J59" s="10"/>
      <c r="K59" s="10"/>
      <c r="L59" s="10"/>
    </row>
    <row r="60" spans="10:12" ht="12.75">
      <c r="J60" s="10"/>
      <c r="K60" s="10"/>
      <c r="L60" s="10"/>
    </row>
    <row r="61" spans="10:12" ht="12.75">
      <c r="J61" s="10"/>
      <c r="K61" s="10"/>
      <c r="L61" s="10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3:G33 A32:I32 A34:G34 E35:G38" name="Range1_12"/>
  </protectedRanges>
  <mergeCells count="77">
    <mergeCell ref="A34:D34"/>
    <mergeCell ref="A33:D33"/>
    <mergeCell ref="A2:D2"/>
    <mergeCell ref="A4:I4"/>
    <mergeCell ref="A6:B6"/>
    <mergeCell ref="C6:D6"/>
    <mergeCell ref="A8:B8"/>
    <mergeCell ref="E36:G36"/>
    <mergeCell ref="H36:I36"/>
    <mergeCell ref="H34:I34"/>
    <mergeCell ref="A32:D32"/>
    <mergeCell ref="E32:G32"/>
    <mergeCell ref="C8:D8"/>
    <mergeCell ref="E6:H8"/>
    <mergeCell ref="A12:B12"/>
    <mergeCell ref="C12:I12"/>
    <mergeCell ref="A14:B14"/>
    <mergeCell ref="C14:D14"/>
    <mergeCell ref="F14:I14"/>
    <mergeCell ref="A10:B11"/>
    <mergeCell ref="C10:D10"/>
    <mergeCell ref="A16:B16"/>
    <mergeCell ref="C16:I16"/>
    <mergeCell ref="A18:B18"/>
    <mergeCell ref="C18:I18"/>
    <mergeCell ref="A20:B20"/>
    <mergeCell ref="C20:I20"/>
    <mergeCell ref="E37:G37"/>
    <mergeCell ref="H37:I37"/>
    <mergeCell ref="A30:D30"/>
    <mergeCell ref="A22:B22"/>
    <mergeCell ref="D22:F22"/>
    <mergeCell ref="G22:H22"/>
    <mergeCell ref="A24:B24"/>
    <mergeCell ref="D24:G24"/>
    <mergeCell ref="A26:B26"/>
    <mergeCell ref="G26:H26"/>
    <mergeCell ref="E33:G33"/>
    <mergeCell ref="H33:I33"/>
    <mergeCell ref="A28:D28"/>
    <mergeCell ref="E28:G28"/>
    <mergeCell ref="H28:I28"/>
    <mergeCell ref="H35:I35"/>
    <mergeCell ref="A31:D31"/>
    <mergeCell ref="E31:G31"/>
    <mergeCell ref="H31:I31"/>
    <mergeCell ref="H32:I32"/>
    <mergeCell ref="A35:D35"/>
    <mergeCell ref="E35:G35"/>
    <mergeCell ref="G57:I57"/>
    <mergeCell ref="A41:B41"/>
    <mergeCell ref="A39:B39"/>
    <mergeCell ref="C39:D39"/>
    <mergeCell ref="F39:I39"/>
    <mergeCell ref="C41:I41"/>
    <mergeCell ref="A36:D36"/>
    <mergeCell ref="A37:D37"/>
    <mergeCell ref="B53:I53"/>
    <mergeCell ref="B54:I54"/>
    <mergeCell ref="A1:C1"/>
    <mergeCell ref="C48:H48"/>
    <mergeCell ref="E34:G34"/>
    <mergeCell ref="A43:B43"/>
    <mergeCell ref="C43:E43"/>
    <mergeCell ref="H43:I43"/>
    <mergeCell ref="C40:D40"/>
    <mergeCell ref="F40:G40"/>
    <mergeCell ref="E30:G30"/>
    <mergeCell ref="H30:I30"/>
    <mergeCell ref="G58:H58"/>
    <mergeCell ref="A45:B45"/>
    <mergeCell ref="C45:I45"/>
    <mergeCell ref="A47:B47"/>
    <mergeCell ref="C47:I47"/>
    <mergeCell ref="B50:E50"/>
    <mergeCell ref="B51:I51"/>
    <mergeCell ref="B52:H52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45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="110" zoomScaleSheetLayoutView="110" zoomScalePageLayoutView="0" workbookViewId="0" topLeftCell="A55">
      <selection activeCell="K69" sqref="K69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2.57421875" style="42" bestFit="1" customWidth="1"/>
    <col min="12" max="12" width="14.57421875" style="116" customWidth="1"/>
    <col min="13" max="16384" width="9.140625" style="42" customWidth="1"/>
  </cols>
  <sheetData>
    <row r="1" spans="1:11" ht="12.75" customHeight="1">
      <c r="A1" s="251" t="s">
        <v>145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371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 customHeight="1">
      <c r="A3" s="253" t="s">
        <v>337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2.5">
      <c r="A4" s="256" t="s">
        <v>52</v>
      </c>
      <c r="B4" s="257"/>
      <c r="C4" s="257"/>
      <c r="D4" s="257"/>
      <c r="E4" s="257"/>
      <c r="F4" s="257"/>
      <c r="G4" s="257"/>
      <c r="H4" s="258"/>
      <c r="I4" s="48" t="s">
        <v>265</v>
      </c>
      <c r="J4" s="49" t="s">
        <v>304</v>
      </c>
      <c r="K4" s="50" t="s">
        <v>305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47">
        <v>2</v>
      </c>
      <c r="J5" s="46">
        <v>3</v>
      </c>
      <c r="K5" s="46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45" t="s">
        <v>53</v>
      </c>
      <c r="B7" s="246"/>
      <c r="C7" s="246"/>
      <c r="D7" s="246"/>
      <c r="E7" s="246"/>
      <c r="F7" s="246"/>
      <c r="G7" s="246"/>
      <c r="H7" s="247"/>
      <c r="I7" s="3">
        <v>1</v>
      </c>
      <c r="J7" s="6"/>
      <c r="K7" s="6"/>
    </row>
    <row r="8" spans="1:11" ht="12.75">
      <c r="A8" s="248" t="s">
        <v>13</v>
      </c>
      <c r="B8" s="249"/>
      <c r="C8" s="249"/>
      <c r="D8" s="249"/>
      <c r="E8" s="249"/>
      <c r="F8" s="249"/>
      <c r="G8" s="249"/>
      <c r="H8" s="250"/>
      <c r="I8" s="1">
        <v>2</v>
      </c>
      <c r="J8" s="43">
        <f>J9+J16+J26+J35+J39</f>
        <v>4632400572</v>
      </c>
      <c r="K8" s="43">
        <f>K9+K16+K26+K35+K39</f>
        <v>5037968829</v>
      </c>
    </row>
    <row r="9" spans="1:11" ht="12.75">
      <c r="A9" s="259" t="s">
        <v>194</v>
      </c>
      <c r="B9" s="260"/>
      <c r="C9" s="260"/>
      <c r="D9" s="260"/>
      <c r="E9" s="260"/>
      <c r="F9" s="260"/>
      <c r="G9" s="260"/>
      <c r="H9" s="261"/>
      <c r="I9" s="1">
        <v>3</v>
      </c>
      <c r="J9" s="43">
        <f>SUM(J10:J15)</f>
        <v>45224706</v>
      </c>
      <c r="K9" s="43">
        <f>SUM(K10:K15)</f>
        <v>46973475</v>
      </c>
    </row>
    <row r="10" spans="1:11" ht="12.75">
      <c r="A10" s="259" t="s">
        <v>104</v>
      </c>
      <c r="B10" s="260"/>
      <c r="C10" s="260"/>
      <c r="D10" s="260"/>
      <c r="E10" s="260"/>
      <c r="F10" s="260"/>
      <c r="G10" s="260"/>
      <c r="H10" s="261"/>
      <c r="I10" s="1">
        <v>4</v>
      </c>
      <c r="J10" s="135"/>
      <c r="K10" s="146"/>
    </row>
    <row r="11" spans="1:11" ht="12.75">
      <c r="A11" s="259" t="s">
        <v>14</v>
      </c>
      <c r="B11" s="260"/>
      <c r="C11" s="260"/>
      <c r="D11" s="260"/>
      <c r="E11" s="260"/>
      <c r="F11" s="260"/>
      <c r="G11" s="260"/>
      <c r="H11" s="261"/>
      <c r="I11" s="1">
        <v>5</v>
      </c>
      <c r="J11" s="146">
        <v>37949592</v>
      </c>
      <c r="K11" s="149">
        <v>36311788</v>
      </c>
    </row>
    <row r="12" spans="1:11" ht="12.75">
      <c r="A12" s="259" t="s">
        <v>105</v>
      </c>
      <c r="B12" s="260"/>
      <c r="C12" s="260"/>
      <c r="D12" s="260"/>
      <c r="E12" s="260"/>
      <c r="F12" s="260"/>
      <c r="G12" s="260"/>
      <c r="H12" s="261"/>
      <c r="I12" s="1">
        <v>6</v>
      </c>
      <c r="J12" s="146">
        <v>6567609</v>
      </c>
      <c r="K12" s="149">
        <v>6567609</v>
      </c>
    </row>
    <row r="13" spans="1:11" ht="12.75">
      <c r="A13" s="259" t="s">
        <v>197</v>
      </c>
      <c r="B13" s="260"/>
      <c r="C13" s="260"/>
      <c r="D13" s="260"/>
      <c r="E13" s="260"/>
      <c r="F13" s="260"/>
      <c r="G13" s="260"/>
      <c r="H13" s="261"/>
      <c r="I13" s="1">
        <v>7</v>
      </c>
      <c r="J13" s="146"/>
      <c r="K13" s="149"/>
    </row>
    <row r="14" spans="1:11" ht="12.75">
      <c r="A14" s="259" t="s">
        <v>198</v>
      </c>
      <c r="B14" s="260"/>
      <c r="C14" s="260"/>
      <c r="D14" s="260"/>
      <c r="E14" s="260"/>
      <c r="F14" s="260"/>
      <c r="G14" s="260"/>
      <c r="H14" s="261"/>
      <c r="I14" s="1">
        <v>8</v>
      </c>
      <c r="J14" s="146">
        <v>707505</v>
      </c>
      <c r="K14" s="149">
        <v>4094078</v>
      </c>
    </row>
    <row r="15" spans="1:11" ht="12.75">
      <c r="A15" s="259" t="s">
        <v>199</v>
      </c>
      <c r="B15" s="260"/>
      <c r="C15" s="260"/>
      <c r="D15" s="260"/>
      <c r="E15" s="260"/>
      <c r="F15" s="260"/>
      <c r="G15" s="260"/>
      <c r="H15" s="261"/>
      <c r="I15" s="1">
        <v>9</v>
      </c>
      <c r="J15" s="135"/>
      <c r="K15" s="146"/>
    </row>
    <row r="16" spans="1:11" ht="12.75">
      <c r="A16" s="259" t="s">
        <v>195</v>
      </c>
      <c r="B16" s="260"/>
      <c r="C16" s="260"/>
      <c r="D16" s="260"/>
      <c r="E16" s="260"/>
      <c r="F16" s="260"/>
      <c r="G16" s="260"/>
      <c r="H16" s="261"/>
      <c r="I16" s="1">
        <v>10</v>
      </c>
      <c r="J16" s="43">
        <f>SUM(J17:J25)</f>
        <v>4440260536</v>
      </c>
      <c r="K16" s="43">
        <f>SUM(K17:K25)</f>
        <v>4671640212</v>
      </c>
    </row>
    <row r="17" spans="1:11" ht="12.75">
      <c r="A17" s="259" t="s">
        <v>200</v>
      </c>
      <c r="B17" s="260"/>
      <c r="C17" s="260"/>
      <c r="D17" s="260"/>
      <c r="E17" s="260"/>
      <c r="F17" s="260"/>
      <c r="G17" s="260"/>
      <c r="H17" s="261"/>
      <c r="I17" s="1">
        <v>11</v>
      </c>
      <c r="J17" s="7">
        <v>874708080</v>
      </c>
      <c r="K17" s="149">
        <v>885640163</v>
      </c>
    </row>
    <row r="18" spans="1:11" ht="12.75">
      <c r="A18" s="259" t="s">
        <v>234</v>
      </c>
      <c r="B18" s="260"/>
      <c r="C18" s="260"/>
      <c r="D18" s="260"/>
      <c r="E18" s="260"/>
      <c r="F18" s="260"/>
      <c r="G18" s="260"/>
      <c r="H18" s="261"/>
      <c r="I18" s="1">
        <v>12</v>
      </c>
      <c r="J18" s="7">
        <v>2871712565</v>
      </c>
      <c r="K18" s="149">
        <v>2731017349</v>
      </c>
    </row>
    <row r="19" spans="1:11" ht="12.75">
      <c r="A19" s="259" t="s">
        <v>201</v>
      </c>
      <c r="B19" s="260"/>
      <c r="C19" s="260"/>
      <c r="D19" s="260"/>
      <c r="E19" s="260"/>
      <c r="F19" s="260"/>
      <c r="G19" s="260"/>
      <c r="H19" s="261"/>
      <c r="I19" s="1">
        <v>13</v>
      </c>
      <c r="J19" s="7">
        <v>367257268</v>
      </c>
      <c r="K19" s="149">
        <v>365354477</v>
      </c>
    </row>
    <row r="20" spans="1:11" ht="12.75">
      <c r="A20" s="259" t="s">
        <v>25</v>
      </c>
      <c r="B20" s="260"/>
      <c r="C20" s="260"/>
      <c r="D20" s="260"/>
      <c r="E20" s="260"/>
      <c r="F20" s="260"/>
      <c r="G20" s="260"/>
      <c r="H20" s="261"/>
      <c r="I20" s="1">
        <v>14</v>
      </c>
      <c r="J20" s="7">
        <v>101131434</v>
      </c>
      <c r="K20" s="149">
        <v>129253967</v>
      </c>
    </row>
    <row r="21" spans="1:11" ht="12.75">
      <c r="A21" s="259" t="s">
        <v>26</v>
      </c>
      <c r="B21" s="260"/>
      <c r="C21" s="260"/>
      <c r="D21" s="260"/>
      <c r="E21" s="260"/>
      <c r="F21" s="260"/>
      <c r="G21" s="260"/>
      <c r="H21" s="261"/>
      <c r="I21" s="1">
        <v>15</v>
      </c>
      <c r="J21" s="7"/>
      <c r="K21" s="149"/>
    </row>
    <row r="22" spans="1:11" ht="12.75">
      <c r="A22" s="259" t="s">
        <v>64</v>
      </c>
      <c r="B22" s="260"/>
      <c r="C22" s="260"/>
      <c r="D22" s="260"/>
      <c r="E22" s="260"/>
      <c r="F22" s="260"/>
      <c r="G22" s="260"/>
      <c r="H22" s="261"/>
      <c r="I22" s="1">
        <v>16</v>
      </c>
      <c r="J22" s="7">
        <v>24768328</v>
      </c>
      <c r="K22" s="149">
        <v>48330729</v>
      </c>
    </row>
    <row r="23" spans="1:11" ht="12.75">
      <c r="A23" s="259" t="s">
        <v>65</v>
      </c>
      <c r="B23" s="260"/>
      <c r="C23" s="260"/>
      <c r="D23" s="260"/>
      <c r="E23" s="260"/>
      <c r="F23" s="260"/>
      <c r="G23" s="260"/>
      <c r="H23" s="261"/>
      <c r="I23" s="1">
        <v>17</v>
      </c>
      <c r="J23" s="7">
        <v>149431796</v>
      </c>
      <c r="K23" s="149">
        <v>464411194</v>
      </c>
    </row>
    <row r="24" spans="1:11" ht="12.75">
      <c r="A24" s="259" t="s">
        <v>66</v>
      </c>
      <c r="B24" s="260"/>
      <c r="C24" s="260"/>
      <c r="D24" s="260"/>
      <c r="E24" s="260"/>
      <c r="F24" s="260"/>
      <c r="G24" s="260"/>
      <c r="H24" s="261"/>
      <c r="I24" s="1">
        <v>18</v>
      </c>
      <c r="J24" s="7">
        <v>40996707</v>
      </c>
      <c r="K24" s="149">
        <v>37684917</v>
      </c>
    </row>
    <row r="25" spans="1:11" ht="12.75">
      <c r="A25" s="259" t="s">
        <v>67</v>
      </c>
      <c r="B25" s="260"/>
      <c r="C25" s="260"/>
      <c r="D25" s="260"/>
      <c r="E25" s="260"/>
      <c r="F25" s="260"/>
      <c r="G25" s="260"/>
      <c r="H25" s="261"/>
      <c r="I25" s="1">
        <v>19</v>
      </c>
      <c r="J25" s="7">
        <v>10254358</v>
      </c>
      <c r="K25" s="149">
        <v>9947416</v>
      </c>
    </row>
    <row r="26" spans="1:11" ht="12.75">
      <c r="A26" s="259" t="s">
        <v>180</v>
      </c>
      <c r="B26" s="260"/>
      <c r="C26" s="260"/>
      <c r="D26" s="260"/>
      <c r="E26" s="260"/>
      <c r="F26" s="260"/>
      <c r="G26" s="260"/>
      <c r="H26" s="261"/>
      <c r="I26" s="1">
        <v>20</v>
      </c>
      <c r="J26" s="43">
        <f>SUM(J27:J34)</f>
        <v>5417132</v>
      </c>
      <c r="K26" s="43">
        <f>SUM(K27:K34)</f>
        <v>177880386</v>
      </c>
    </row>
    <row r="27" spans="1:11" ht="12.75">
      <c r="A27" s="259" t="s">
        <v>68</v>
      </c>
      <c r="B27" s="260"/>
      <c r="C27" s="260"/>
      <c r="D27" s="260"/>
      <c r="E27" s="260"/>
      <c r="F27" s="260"/>
      <c r="G27" s="260"/>
      <c r="H27" s="261"/>
      <c r="I27" s="1">
        <v>21</v>
      </c>
      <c r="J27" s="7">
        <v>1435245</v>
      </c>
      <c r="K27" s="7">
        <v>173932163</v>
      </c>
    </row>
    <row r="28" spans="1:11" ht="12.75">
      <c r="A28" s="259" t="s">
        <v>69</v>
      </c>
      <c r="B28" s="260"/>
      <c r="C28" s="260"/>
      <c r="D28" s="260"/>
      <c r="E28" s="260"/>
      <c r="F28" s="260"/>
      <c r="G28" s="260"/>
      <c r="H28" s="261"/>
      <c r="I28" s="1">
        <v>22</v>
      </c>
      <c r="J28" s="7"/>
      <c r="K28" s="7"/>
    </row>
    <row r="29" spans="1:11" ht="12.75">
      <c r="A29" s="259" t="s">
        <v>70</v>
      </c>
      <c r="B29" s="260"/>
      <c r="C29" s="260"/>
      <c r="D29" s="260"/>
      <c r="E29" s="260"/>
      <c r="F29" s="260"/>
      <c r="G29" s="260"/>
      <c r="H29" s="261"/>
      <c r="I29" s="1">
        <v>23</v>
      </c>
      <c r="J29" s="7">
        <v>170000</v>
      </c>
      <c r="K29" s="149">
        <v>170000</v>
      </c>
    </row>
    <row r="30" spans="1:11" ht="12.75">
      <c r="A30" s="259" t="s">
        <v>75</v>
      </c>
      <c r="B30" s="260"/>
      <c r="C30" s="260"/>
      <c r="D30" s="260"/>
      <c r="E30" s="260"/>
      <c r="F30" s="260"/>
      <c r="G30" s="260"/>
      <c r="H30" s="261"/>
      <c r="I30" s="1">
        <v>24</v>
      </c>
      <c r="J30" s="7"/>
      <c r="K30" s="7"/>
    </row>
    <row r="31" spans="1:11" ht="12.75">
      <c r="A31" s="259" t="s">
        <v>76</v>
      </c>
      <c r="B31" s="260"/>
      <c r="C31" s="260"/>
      <c r="D31" s="260"/>
      <c r="E31" s="260"/>
      <c r="F31" s="260"/>
      <c r="G31" s="260"/>
      <c r="H31" s="261"/>
      <c r="I31" s="1">
        <v>25</v>
      </c>
      <c r="J31" s="7">
        <v>3620830</v>
      </c>
      <c r="K31" s="7">
        <v>3643154</v>
      </c>
    </row>
    <row r="32" spans="1:11" ht="12.75">
      <c r="A32" s="259" t="s">
        <v>77</v>
      </c>
      <c r="B32" s="260"/>
      <c r="C32" s="260"/>
      <c r="D32" s="260"/>
      <c r="E32" s="260"/>
      <c r="F32" s="260"/>
      <c r="G32" s="260"/>
      <c r="H32" s="261"/>
      <c r="I32" s="1">
        <v>26</v>
      </c>
      <c r="J32" s="7">
        <v>191057</v>
      </c>
      <c r="K32" s="149">
        <v>135069</v>
      </c>
    </row>
    <row r="33" spans="1:11" ht="12.75">
      <c r="A33" s="259" t="s">
        <v>71</v>
      </c>
      <c r="B33" s="260"/>
      <c r="C33" s="260"/>
      <c r="D33" s="260"/>
      <c r="E33" s="260"/>
      <c r="F33" s="260"/>
      <c r="G33" s="260"/>
      <c r="H33" s="261"/>
      <c r="I33" s="1">
        <v>27</v>
      </c>
      <c r="J33" s="135"/>
      <c r="K33" s="7"/>
    </row>
    <row r="34" spans="1:11" ht="12.75">
      <c r="A34" s="259" t="s">
        <v>308</v>
      </c>
      <c r="B34" s="260"/>
      <c r="C34" s="260"/>
      <c r="D34" s="260"/>
      <c r="E34" s="260"/>
      <c r="F34" s="260"/>
      <c r="G34" s="260"/>
      <c r="H34" s="261"/>
      <c r="I34" s="1">
        <v>28</v>
      </c>
      <c r="J34" s="135"/>
      <c r="K34" s="7"/>
    </row>
    <row r="35" spans="1:11" ht="12.75">
      <c r="A35" s="259" t="s">
        <v>174</v>
      </c>
      <c r="B35" s="260"/>
      <c r="C35" s="260"/>
      <c r="D35" s="260"/>
      <c r="E35" s="260"/>
      <c r="F35" s="260"/>
      <c r="G35" s="260"/>
      <c r="H35" s="261"/>
      <c r="I35" s="1">
        <v>29</v>
      </c>
      <c r="J35" s="43">
        <f>SUM(J36:J38)</f>
        <v>834499</v>
      </c>
      <c r="K35" s="43">
        <f>SUM(K36:K38)</f>
        <v>811057</v>
      </c>
    </row>
    <row r="36" spans="1:11" ht="12.75">
      <c r="A36" s="259" t="s">
        <v>72</v>
      </c>
      <c r="B36" s="260"/>
      <c r="C36" s="260"/>
      <c r="D36" s="260"/>
      <c r="E36" s="260"/>
      <c r="F36" s="260"/>
      <c r="G36" s="260"/>
      <c r="H36" s="261"/>
      <c r="I36" s="1">
        <v>30</v>
      </c>
      <c r="J36" s="135"/>
      <c r="K36" s="7"/>
    </row>
    <row r="37" spans="1:11" ht="12.75">
      <c r="A37" s="259" t="s">
        <v>73</v>
      </c>
      <c r="B37" s="260"/>
      <c r="C37" s="260"/>
      <c r="D37" s="260"/>
      <c r="E37" s="260"/>
      <c r="F37" s="260"/>
      <c r="G37" s="260"/>
      <c r="H37" s="261"/>
      <c r="I37" s="1">
        <v>31</v>
      </c>
      <c r="J37" s="7">
        <v>43750</v>
      </c>
      <c r="K37" s="149">
        <v>43750</v>
      </c>
    </row>
    <row r="38" spans="1:11" ht="12.75">
      <c r="A38" s="259" t="s">
        <v>74</v>
      </c>
      <c r="B38" s="260"/>
      <c r="C38" s="260"/>
      <c r="D38" s="260"/>
      <c r="E38" s="260"/>
      <c r="F38" s="260"/>
      <c r="G38" s="260"/>
      <c r="H38" s="261"/>
      <c r="I38" s="1">
        <v>32</v>
      </c>
      <c r="J38" s="7">
        <v>790749</v>
      </c>
      <c r="K38" s="149">
        <v>767307</v>
      </c>
    </row>
    <row r="39" spans="1:11" ht="12.75">
      <c r="A39" s="259" t="s">
        <v>175</v>
      </c>
      <c r="B39" s="260"/>
      <c r="C39" s="260"/>
      <c r="D39" s="260"/>
      <c r="E39" s="260"/>
      <c r="F39" s="260"/>
      <c r="G39" s="260"/>
      <c r="H39" s="261"/>
      <c r="I39" s="1">
        <v>33</v>
      </c>
      <c r="J39" s="7">
        <v>140663699</v>
      </c>
      <c r="K39" s="149">
        <v>140663699</v>
      </c>
    </row>
    <row r="40" spans="1:11" ht="12.75">
      <c r="A40" s="248" t="s">
        <v>227</v>
      </c>
      <c r="B40" s="249"/>
      <c r="C40" s="249"/>
      <c r="D40" s="249"/>
      <c r="E40" s="249"/>
      <c r="F40" s="249"/>
      <c r="G40" s="249"/>
      <c r="H40" s="250"/>
      <c r="I40" s="1">
        <v>34</v>
      </c>
      <c r="J40" s="43">
        <f>J41+J49+J56+J64</f>
        <v>343822386</v>
      </c>
      <c r="K40" s="43">
        <f>K41+K49+K56+K64</f>
        <v>291652181</v>
      </c>
    </row>
    <row r="41" spans="1:11" ht="12.75">
      <c r="A41" s="259" t="s">
        <v>92</v>
      </c>
      <c r="B41" s="260"/>
      <c r="C41" s="260"/>
      <c r="D41" s="260"/>
      <c r="E41" s="260"/>
      <c r="F41" s="260"/>
      <c r="G41" s="260"/>
      <c r="H41" s="261"/>
      <c r="I41" s="1">
        <v>35</v>
      </c>
      <c r="J41" s="43">
        <f>SUM(J42:J48)</f>
        <v>24496814</v>
      </c>
      <c r="K41" s="43">
        <f>SUM(K42:K48)</f>
        <v>21296042</v>
      </c>
    </row>
    <row r="42" spans="1:11" ht="12.75">
      <c r="A42" s="259" t="s">
        <v>109</v>
      </c>
      <c r="B42" s="260"/>
      <c r="C42" s="260"/>
      <c r="D42" s="260"/>
      <c r="E42" s="260"/>
      <c r="F42" s="260"/>
      <c r="G42" s="260"/>
      <c r="H42" s="261"/>
      <c r="I42" s="1">
        <v>36</v>
      </c>
      <c r="J42" s="7">
        <v>24296180</v>
      </c>
      <c r="K42" s="7">
        <v>20434538</v>
      </c>
    </row>
    <row r="43" spans="1:11" ht="12.75">
      <c r="A43" s="259" t="s">
        <v>110</v>
      </c>
      <c r="B43" s="260"/>
      <c r="C43" s="260"/>
      <c r="D43" s="260"/>
      <c r="E43" s="260"/>
      <c r="F43" s="260"/>
      <c r="G43" s="260"/>
      <c r="H43" s="261"/>
      <c r="I43" s="1">
        <v>37</v>
      </c>
      <c r="J43" s="135"/>
      <c r="K43" s="7"/>
    </row>
    <row r="44" spans="1:11" ht="12.75">
      <c r="A44" s="259" t="s">
        <v>78</v>
      </c>
      <c r="B44" s="260"/>
      <c r="C44" s="260"/>
      <c r="D44" s="260"/>
      <c r="E44" s="260"/>
      <c r="F44" s="260"/>
      <c r="G44" s="260"/>
      <c r="H44" s="261"/>
      <c r="I44" s="1">
        <v>38</v>
      </c>
      <c r="J44" s="135"/>
      <c r="K44" s="7"/>
    </row>
    <row r="45" spans="1:11" ht="12.75">
      <c r="A45" s="259" t="s">
        <v>79</v>
      </c>
      <c r="B45" s="260"/>
      <c r="C45" s="260"/>
      <c r="D45" s="260"/>
      <c r="E45" s="260"/>
      <c r="F45" s="260"/>
      <c r="G45" s="260"/>
      <c r="H45" s="261"/>
      <c r="I45" s="1">
        <v>39</v>
      </c>
      <c r="J45" s="7">
        <v>156426</v>
      </c>
      <c r="K45" s="7">
        <v>611947</v>
      </c>
    </row>
    <row r="46" spans="1:11" ht="12.75">
      <c r="A46" s="259" t="s">
        <v>80</v>
      </c>
      <c r="B46" s="260"/>
      <c r="C46" s="260"/>
      <c r="D46" s="260"/>
      <c r="E46" s="260"/>
      <c r="F46" s="260"/>
      <c r="G46" s="260"/>
      <c r="H46" s="261"/>
      <c r="I46" s="1">
        <v>40</v>
      </c>
      <c r="J46" s="7">
        <v>44208</v>
      </c>
      <c r="K46" s="149">
        <v>249557</v>
      </c>
    </row>
    <row r="47" spans="1:11" ht="12.75">
      <c r="A47" s="259" t="s">
        <v>81</v>
      </c>
      <c r="B47" s="260"/>
      <c r="C47" s="260"/>
      <c r="D47" s="260"/>
      <c r="E47" s="260"/>
      <c r="F47" s="260"/>
      <c r="G47" s="260"/>
      <c r="H47" s="261"/>
      <c r="I47" s="1">
        <v>41</v>
      </c>
      <c r="J47" s="135"/>
      <c r="K47" s="7"/>
    </row>
    <row r="48" spans="1:11" ht="12.75">
      <c r="A48" s="259" t="s">
        <v>82</v>
      </c>
      <c r="B48" s="260"/>
      <c r="C48" s="260"/>
      <c r="D48" s="260"/>
      <c r="E48" s="260"/>
      <c r="F48" s="260"/>
      <c r="G48" s="260"/>
      <c r="H48" s="261"/>
      <c r="I48" s="1">
        <v>42</v>
      </c>
      <c r="J48" s="135"/>
      <c r="K48" s="7"/>
    </row>
    <row r="49" spans="1:11" ht="12.75">
      <c r="A49" s="259" t="s">
        <v>93</v>
      </c>
      <c r="B49" s="260"/>
      <c r="C49" s="260"/>
      <c r="D49" s="260"/>
      <c r="E49" s="260"/>
      <c r="F49" s="260"/>
      <c r="G49" s="260"/>
      <c r="H49" s="261"/>
      <c r="I49" s="1">
        <v>43</v>
      </c>
      <c r="J49" s="43">
        <f>SUM(J50:J55)</f>
        <v>30637890</v>
      </c>
      <c r="K49" s="43">
        <f>SUM(K50:K55)</f>
        <v>112567327</v>
      </c>
    </row>
    <row r="50" spans="1:11" ht="12.75">
      <c r="A50" s="259" t="s">
        <v>189</v>
      </c>
      <c r="B50" s="260"/>
      <c r="C50" s="260"/>
      <c r="D50" s="260"/>
      <c r="E50" s="260"/>
      <c r="F50" s="260"/>
      <c r="G50" s="260"/>
      <c r="H50" s="261"/>
      <c r="I50" s="1">
        <v>44</v>
      </c>
      <c r="J50" s="7">
        <v>231675</v>
      </c>
      <c r="K50" s="7"/>
    </row>
    <row r="51" spans="1:11" ht="12.75">
      <c r="A51" s="259" t="s">
        <v>190</v>
      </c>
      <c r="B51" s="260"/>
      <c r="C51" s="260"/>
      <c r="D51" s="260"/>
      <c r="E51" s="260"/>
      <c r="F51" s="260"/>
      <c r="G51" s="260"/>
      <c r="H51" s="261"/>
      <c r="I51" s="1">
        <v>45</v>
      </c>
      <c r="J51" s="7">
        <v>13742895</v>
      </c>
      <c r="K51" s="149">
        <v>90118750</v>
      </c>
    </row>
    <row r="52" spans="1:11" ht="12.75">
      <c r="A52" s="259" t="s">
        <v>191</v>
      </c>
      <c r="B52" s="260"/>
      <c r="C52" s="260"/>
      <c r="D52" s="260"/>
      <c r="E52" s="260"/>
      <c r="F52" s="260"/>
      <c r="G52" s="260"/>
      <c r="H52" s="261"/>
      <c r="I52" s="1">
        <v>46</v>
      </c>
      <c r="J52" s="7"/>
      <c r="K52" s="7"/>
    </row>
    <row r="53" spans="1:11" ht="12.75">
      <c r="A53" s="259" t="s">
        <v>192</v>
      </c>
      <c r="B53" s="260"/>
      <c r="C53" s="260"/>
      <c r="D53" s="260"/>
      <c r="E53" s="260"/>
      <c r="F53" s="260"/>
      <c r="G53" s="260"/>
      <c r="H53" s="261"/>
      <c r="I53" s="1">
        <v>47</v>
      </c>
      <c r="J53" s="7">
        <v>1226272</v>
      </c>
      <c r="K53" s="149">
        <v>6365421</v>
      </c>
    </row>
    <row r="54" spans="1:11" ht="12.75">
      <c r="A54" s="259" t="s">
        <v>10</v>
      </c>
      <c r="B54" s="260"/>
      <c r="C54" s="260"/>
      <c r="D54" s="260"/>
      <c r="E54" s="260"/>
      <c r="F54" s="260"/>
      <c r="G54" s="260"/>
      <c r="H54" s="261"/>
      <c r="I54" s="1">
        <v>48</v>
      </c>
      <c r="J54" s="7">
        <v>13614153</v>
      </c>
      <c r="K54" s="149">
        <v>5524822</v>
      </c>
    </row>
    <row r="55" spans="1:11" ht="12.75">
      <c r="A55" s="259" t="s">
        <v>11</v>
      </c>
      <c r="B55" s="260"/>
      <c r="C55" s="260"/>
      <c r="D55" s="260"/>
      <c r="E55" s="260"/>
      <c r="F55" s="260"/>
      <c r="G55" s="260"/>
      <c r="H55" s="261"/>
      <c r="I55" s="1">
        <v>49</v>
      </c>
      <c r="J55" s="7">
        <v>1822895</v>
      </c>
      <c r="K55" s="149">
        <f>10558226+108</f>
        <v>10558334</v>
      </c>
    </row>
    <row r="56" spans="1:11" ht="12.75">
      <c r="A56" s="259" t="s">
        <v>94</v>
      </c>
      <c r="B56" s="260"/>
      <c r="C56" s="260"/>
      <c r="D56" s="260"/>
      <c r="E56" s="260"/>
      <c r="F56" s="260"/>
      <c r="G56" s="260"/>
      <c r="H56" s="261"/>
      <c r="I56" s="1">
        <v>50</v>
      </c>
      <c r="J56" s="43">
        <f>SUM(J57:J63)</f>
        <v>850728</v>
      </c>
      <c r="K56" s="43">
        <f>SUM(K57:K63)</f>
        <v>2248091</v>
      </c>
    </row>
    <row r="57" spans="1:11" ht="12.75">
      <c r="A57" s="259" t="s">
        <v>68</v>
      </c>
      <c r="B57" s="260"/>
      <c r="C57" s="260"/>
      <c r="D57" s="260"/>
      <c r="E57" s="260"/>
      <c r="F57" s="260"/>
      <c r="G57" s="260"/>
      <c r="H57" s="261"/>
      <c r="I57" s="1">
        <v>51</v>
      </c>
      <c r="J57" s="135"/>
      <c r="K57" s="7"/>
    </row>
    <row r="58" spans="1:11" ht="12.75">
      <c r="A58" s="259" t="s">
        <v>69</v>
      </c>
      <c r="B58" s="260"/>
      <c r="C58" s="260"/>
      <c r="D58" s="260"/>
      <c r="E58" s="260"/>
      <c r="F58" s="260"/>
      <c r="G58" s="260"/>
      <c r="H58" s="261"/>
      <c r="I58" s="1">
        <v>52</v>
      </c>
      <c r="J58" s="135"/>
      <c r="K58" s="7"/>
    </row>
    <row r="59" spans="1:11" ht="12.75">
      <c r="A59" s="259" t="s">
        <v>229</v>
      </c>
      <c r="B59" s="260"/>
      <c r="C59" s="260"/>
      <c r="D59" s="260"/>
      <c r="E59" s="260"/>
      <c r="F59" s="260"/>
      <c r="G59" s="260"/>
      <c r="H59" s="261"/>
      <c r="I59" s="1">
        <v>53</v>
      </c>
      <c r="J59" s="135"/>
      <c r="K59" s="7"/>
    </row>
    <row r="60" spans="1:11" ht="12.75">
      <c r="A60" s="259" t="s">
        <v>75</v>
      </c>
      <c r="B60" s="260"/>
      <c r="C60" s="260"/>
      <c r="D60" s="260"/>
      <c r="E60" s="260"/>
      <c r="F60" s="260"/>
      <c r="G60" s="260"/>
      <c r="H60" s="261"/>
      <c r="I60" s="1">
        <v>54</v>
      </c>
      <c r="J60" s="135"/>
      <c r="K60" s="7"/>
    </row>
    <row r="61" spans="1:11" ht="12.75">
      <c r="A61" s="259" t="s">
        <v>76</v>
      </c>
      <c r="B61" s="260"/>
      <c r="C61" s="260"/>
      <c r="D61" s="260"/>
      <c r="E61" s="260"/>
      <c r="F61" s="260"/>
      <c r="G61" s="260"/>
      <c r="H61" s="261"/>
      <c r="I61" s="1">
        <v>55</v>
      </c>
      <c r="J61" s="135"/>
      <c r="K61" s="149">
        <v>75460</v>
      </c>
    </row>
    <row r="62" spans="1:11" ht="12.75">
      <c r="A62" s="259" t="s">
        <v>77</v>
      </c>
      <c r="B62" s="260"/>
      <c r="C62" s="260"/>
      <c r="D62" s="260"/>
      <c r="E62" s="260"/>
      <c r="F62" s="260"/>
      <c r="G62" s="260"/>
      <c r="H62" s="261"/>
      <c r="I62" s="1">
        <v>56</v>
      </c>
      <c r="J62" s="7">
        <v>746646</v>
      </c>
      <c r="K62" s="149">
        <v>43750</v>
      </c>
    </row>
    <row r="63" spans="1:11" ht="12.75">
      <c r="A63" s="259" t="s">
        <v>39</v>
      </c>
      <c r="B63" s="260"/>
      <c r="C63" s="260"/>
      <c r="D63" s="260"/>
      <c r="E63" s="260"/>
      <c r="F63" s="260"/>
      <c r="G63" s="260"/>
      <c r="H63" s="261"/>
      <c r="I63" s="1">
        <v>57</v>
      </c>
      <c r="J63" s="7">
        <v>104082</v>
      </c>
      <c r="K63" s="149">
        <v>2128881</v>
      </c>
    </row>
    <row r="64" spans="1:11" ht="12.75">
      <c r="A64" s="259" t="s">
        <v>196</v>
      </c>
      <c r="B64" s="260"/>
      <c r="C64" s="260"/>
      <c r="D64" s="260"/>
      <c r="E64" s="260"/>
      <c r="F64" s="260"/>
      <c r="G64" s="260"/>
      <c r="H64" s="261"/>
      <c r="I64" s="1">
        <v>58</v>
      </c>
      <c r="J64" s="7">
        <v>287836954</v>
      </c>
      <c r="K64" s="149">
        <v>155540721</v>
      </c>
    </row>
    <row r="65" spans="1:11" ht="12.75">
      <c r="A65" s="248" t="s">
        <v>49</v>
      </c>
      <c r="B65" s="249"/>
      <c r="C65" s="249"/>
      <c r="D65" s="249"/>
      <c r="E65" s="249"/>
      <c r="F65" s="249"/>
      <c r="G65" s="249"/>
      <c r="H65" s="250"/>
      <c r="I65" s="1">
        <v>59</v>
      </c>
      <c r="J65" s="7">
        <v>20382090</v>
      </c>
      <c r="K65" s="149">
        <v>106111732</v>
      </c>
    </row>
    <row r="66" spans="1:11" ht="12.75">
      <c r="A66" s="248" t="s">
        <v>228</v>
      </c>
      <c r="B66" s="249"/>
      <c r="C66" s="249"/>
      <c r="D66" s="249"/>
      <c r="E66" s="249"/>
      <c r="F66" s="249"/>
      <c r="G66" s="249"/>
      <c r="H66" s="250"/>
      <c r="I66" s="1">
        <v>60</v>
      </c>
      <c r="J66" s="43">
        <f>J7+J8+J40+J65</f>
        <v>4996605048</v>
      </c>
      <c r="K66" s="43">
        <f>K7+K8+K40+K65</f>
        <v>5435732742</v>
      </c>
    </row>
    <row r="67" spans="1:11" ht="12.75">
      <c r="A67" s="262" t="s">
        <v>83</v>
      </c>
      <c r="B67" s="263"/>
      <c r="C67" s="263"/>
      <c r="D67" s="263"/>
      <c r="E67" s="263"/>
      <c r="F67" s="263"/>
      <c r="G67" s="263"/>
      <c r="H67" s="264"/>
      <c r="I67" s="4">
        <v>61</v>
      </c>
      <c r="J67" s="8">
        <v>54545066</v>
      </c>
      <c r="K67" s="150">
        <v>54502447</v>
      </c>
    </row>
    <row r="68" spans="1:11" ht="12.75">
      <c r="A68" s="265" t="s">
        <v>51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7"/>
    </row>
    <row r="69" spans="1:11" ht="12.75">
      <c r="A69" s="245" t="s">
        <v>181</v>
      </c>
      <c r="B69" s="246"/>
      <c r="C69" s="246"/>
      <c r="D69" s="246"/>
      <c r="E69" s="246"/>
      <c r="F69" s="246"/>
      <c r="G69" s="246"/>
      <c r="H69" s="247"/>
      <c r="I69" s="3">
        <v>62</v>
      </c>
      <c r="J69" s="44">
        <f>J70+J71+J72+J78+J79+J82+J85</f>
        <v>2516174910</v>
      </c>
      <c r="K69" s="44">
        <f>K70+K71+K72+K78+K79+K82+K85</f>
        <v>2326010754</v>
      </c>
    </row>
    <row r="70" spans="1:11" ht="12.75">
      <c r="A70" s="259" t="s">
        <v>133</v>
      </c>
      <c r="B70" s="260"/>
      <c r="C70" s="260"/>
      <c r="D70" s="260"/>
      <c r="E70" s="260"/>
      <c r="F70" s="260"/>
      <c r="G70" s="260"/>
      <c r="H70" s="261"/>
      <c r="I70" s="1">
        <v>63</v>
      </c>
      <c r="J70" s="135">
        <v>1672021210</v>
      </c>
      <c r="K70" s="149">
        <v>1672021210</v>
      </c>
    </row>
    <row r="71" spans="1:11" ht="12.75">
      <c r="A71" s="259" t="s">
        <v>134</v>
      </c>
      <c r="B71" s="260"/>
      <c r="C71" s="260"/>
      <c r="D71" s="260"/>
      <c r="E71" s="260"/>
      <c r="F71" s="260"/>
      <c r="G71" s="260"/>
      <c r="H71" s="261"/>
      <c r="I71" s="1">
        <v>64</v>
      </c>
      <c r="J71" s="135">
        <v>3602906</v>
      </c>
      <c r="K71" s="149">
        <f>4970943+378681</f>
        <v>5349624</v>
      </c>
    </row>
    <row r="72" spans="1:11" ht="12.75">
      <c r="A72" s="259" t="s">
        <v>135</v>
      </c>
      <c r="B72" s="260"/>
      <c r="C72" s="260"/>
      <c r="D72" s="260"/>
      <c r="E72" s="260"/>
      <c r="F72" s="260"/>
      <c r="G72" s="260"/>
      <c r="H72" s="261"/>
      <c r="I72" s="1">
        <v>65</v>
      </c>
      <c r="J72" s="43">
        <f>J73+J74-J75+J76+J77</f>
        <v>102055847</v>
      </c>
      <c r="K72" s="43">
        <f>K73+K74-K75+K76+K77</f>
        <v>94683808</v>
      </c>
    </row>
    <row r="73" spans="1:11" ht="12.75">
      <c r="A73" s="259" t="s">
        <v>136</v>
      </c>
      <c r="B73" s="260"/>
      <c r="C73" s="260"/>
      <c r="D73" s="260"/>
      <c r="E73" s="260"/>
      <c r="F73" s="260"/>
      <c r="G73" s="260"/>
      <c r="H73" s="261"/>
      <c r="I73" s="1">
        <v>66</v>
      </c>
      <c r="J73" s="135">
        <v>83601061</v>
      </c>
      <c r="K73" s="149">
        <v>83601061</v>
      </c>
    </row>
    <row r="74" spans="1:11" ht="12.75">
      <c r="A74" s="259" t="s">
        <v>137</v>
      </c>
      <c r="B74" s="260"/>
      <c r="C74" s="260"/>
      <c r="D74" s="260"/>
      <c r="E74" s="260"/>
      <c r="F74" s="260"/>
      <c r="G74" s="260"/>
      <c r="H74" s="261"/>
      <c r="I74" s="1">
        <v>67</v>
      </c>
      <c r="J74" s="135">
        <v>44815284</v>
      </c>
      <c r="K74" s="149">
        <v>44815284</v>
      </c>
    </row>
    <row r="75" spans="1:11" ht="12.75">
      <c r="A75" s="259" t="s">
        <v>125</v>
      </c>
      <c r="B75" s="260"/>
      <c r="C75" s="260"/>
      <c r="D75" s="260"/>
      <c r="E75" s="260"/>
      <c r="F75" s="260"/>
      <c r="G75" s="260"/>
      <c r="H75" s="261"/>
      <c r="I75" s="1">
        <v>68</v>
      </c>
      <c r="J75" s="135">
        <v>35889621</v>
      </c>
      <c r="K75" s="149">
        <v>43261660</v>
      </c>
    </row>
    <row r="76" spans="1:11" ht="12.75">
      <c r="A76" s="259" t="s">
        <v>126</v>
      </c>
      <c r="B76" s="260"/>
      <c r="C76" s="260"/>
      <c r="D76" s="260"/>
      <c r="E76" s="260"/>
      <c r="F76" s="260"/>
      <c r="G76" s="260"/>
      <c r="H76" s="261"/>
      <c r="I76" s="1">
        <v>69</v>
      </c>
      <c r="J76" s="135"/>
      <c r="K76" s="135"/>
    </row>
    <row r="77" spans="1:11" ht="12.75">
      <c r="A77" s="259" t="s">
        <v>127</v>
      </c>
      <c r="B77" s="260"/>
      <c r="C77" s="260"/>
      <c r="D77" s="260"/>
      <c r="E77" s="260"/>
      <c r="F77" s="260"/>
      <c r="G77" s="260"/>
      <c r="H77" s="261"/>
      <c r="I77" s="1">
        <v>70</v>
      </c>
      <c r="J77" s="135">
        <v>9529123</v>
      </c>
      <c r="K77" s="149">
        <v>9529123</v>
      </c>
    </row>
    <row r="78" spans="1:11" ht="12.75">
      <c r="A78" s="259" t="s">
        <v>128</v>
      </c>
      <c r="B78" s="260"/>
      <c r="C78" s="260"/>
      <c r="D78" s="260"/>
      <c r="E78" s="260"/>
      <c r="F78" s="260"/>
      <c r="G78" s="260"/>
      <c r="H78" s="261"/>
      <c r="I78" s="1">
        <v>71</v>
      </c>
      <c r="J78" s="135">
        <v>634097</v>
      </c>
      <c r="K78" s="149">
        <v>651956</v>
      </c>
    </row>
    <row r="79" spans="1:11" ht="12.75">
      <c r="A79" s="259" t="s">
        <v>225</v>
      </c>
      <c r="B79" s="260"/>
      <c r="C79" s="260"/>
      <c r="D79" s="260"/>
      <c r="E79" s="260"/>
      <c r="F79" s="260"/>
      <c r="G79" s="260"/>
      <c r="H79" s="261"/>
      <c r="I79" s="1">
        <v>72</v>
      </c>
      <c r="J79" s="43">
        <f>J80-J81</f>
        <v>263138894</v>
      </c>
      <c r="K79" s="43">
        <f>K80-K81</f>
        <v>394773190</v>
      </c>
    </row>
    <row r="80" spans="1:11" ht="12.75">
      <c r="A80" s="268" t="s">
        <v>160</v>
      </c>
      <c r="B80" s="269"/>
      <c r="C80" s="269"/>
      <c r="D80" s="269"/>
      <c r="E80" s="269"/>
      <c r="F80" s="269"/>
      <c r="G80" s="269"/>
      <c r="H80" s="270"/>
      <c r="I80" s="1">
        <v>73</v>
      </c>
      <c r="J80" s="135">
        <v>263138894</v>
      </c>
      <c r="K80" s="149">
        <f>395151871-378681</f>
        <v>394773190</v>
      </c>
    </row>
    <row r="81" spans="1:11" ht="12.75">
      <c r="A81" s="268" t="s">
        <v>161</v>
      </c>
      <c r="B81" s="269"/>
      <c r="C81" s="269"/>
      <c r="D81" s="269"/>
      <c r="E81" s="269"/>
      <c r="F81" s="269"/>
      <c r="G81" s="269"/>
      <c r="H81" s="270"/>
      <c r="I81" s="1">
        <v>74</v>
      </c>
      <c r="J81" s="135"/>
      <c r="K81" s="7"/>
    </row>
    <row r="82" spans="1:11" ht="12.75">
      <c r="A82" s="259" t="s">
        <v>226</v>
      </c>
      <c r="B82" s="260"/>
      <c r="C82" s="260"/>
      <c r="D82" s="260"/>
      <c r="E82" s="260"/>
      <c r="F82" s="260"/>
      <c r="G82" s="260"/>
      <c r="H82" s="261"/>
      <c r="I82" s="1">
        <v>75</v>
      </c>
      <c r="J82" s="43">
        <f>J83-J84</f>
        <v>243596016</v>
      </c>
      <c r="K82" s="43">
        <f>K83-K84</f>
        <v>-63336319</v>
      </c>
    </row>
    <row r="83" spans="1:11" ht="12.75">
      <c r="A83" s="268" t="s">
        <v>162</v>
      </c>
      <c r="B83" s="269"/>
      <c r="C83" s="269"/>
      <c r="D83" s="269"/>
      <c r="E83" s="269"/>
      <c r="F83" s="269"/>
      <c r="G83" s="269"/>
      <c r="H83" s="270"/>
      <c r="I83" s="1">
        <v>76</v>
      </c>
      <c r="J83" s="135">
        <v>243596016</v>
      </c>
      <c r="K83" s="7"/>
    </row>
    <row r="84" spans="1:11" ht="12.75">
      <c r="A84" s="268" t="s">
        <v>163</v>
      </c>
      <c r="B84" s="269"/>
      <c r="C84" s="269"/>
      <c r="D84" s="269"/>
      <c r="E84" s="269"/>
      <c r="F84" s="269"/>
      <c r="G84" s="269"/>
      <c r="H84" s="270"/>
      <c r="I84" s="1">
        <v>77</v>
      </c>
      <c r="J84" s="135"/>
      <c r="K84" s="149">
        <v>63336319</v>
      </c>
    </row>
    <row r="85" spans="1:11" ht="12.75">
      <c r="A85" s="259" t="s">
        <v>164</v>
      </c>
      <c r="B85" s="260"/>
      <c r="C85" s="260"/>
      <c r="D85" s="260"/>
      <c r="E85" s="260"/>
      <c r="F85" s="260"/>
      <c r="G85" s="260"/>
      <c r="H85" s="261"/>
      <c r="I85" s="1">
        <v>78</v>
      </c>
      <c r="J85" s="135">
        <v>231125940</v>
      </c>
      <c r="K85" s="149">
        <v>221867285</v>
      </c>
    </row>
    <row r="86" spans="1:11" ht="12.75">
      <c r="A86" s="248" t="s">
        <v>17</v>
      </c>
      <c r="B86" s="249"/>
      <c r="C86" s="249"/>
      <c r="D86" s="249"/>
      <c r="E86" s="249"/>
      <c r="F86" s="249"/>
      <c r="G86" s="249"/>
      <c r="H86" s="250"/>
      <c r="I86" s="1">
        <v>79</v>
      </c>
      <c r="J86" s="43">
        <f>SUM(J87:J89)</f>
        <v>58356183</v>
      </c>
      <c r="K86" s="43">
        <f>SUM(K87:K89)</f>
        <v>51854749</v>
      </c>
    </row>
    <row r="87" spans="1:11" ht="12.75">
      <c r="A87" s="259" t="s">
        <v>121</v>
      </c>
      <c r="B87" s="260"/>
      <c r="C87" s="260"/>
      <c r="D87" s="260"/>
      <c r="E87" s="260"/>
      <c r="F87" s="260"/>
      <c r="G87" s="260"/>
      <c r="H87" s="261"/>
      <c r="I87" s="1">
        <v>80</v>
      </c>
      <c r="J87" s="7">
        <v>5446558</v>
      </c>
      <c r="K87" s="149">
        <v>5446558</v>
      </c>
    </row>
    <row r="88" spans="1:11" ht="12.75">
      <c r="A88" s="259" t="s">
        <v>122</v>
      </c>
      <c r="B88" s="260"/>
      <c r="C88" s="260"/>
      <c r="D88" s="260"/>
      <c r="E88" s="260"/>
      <c r="F88" s="260"/>
      <c r="G88" s="260"/>
      <c r="H88" s="261"/>
      <c r="I88" s="1">
        <v>81</v>
      </c>
      <c r="J88" s="7"/>
      <c r="K88" s="7"/>
    </row>
    <row r="89" spans="1:11" ht="12.75">
      <c r="A89" s="259" t="s">
        <v>123</v>
      </c>
      <c r="B89" s="260"/>
      <c r="C89" s="260"/>
      <c r="D89" s="260"/>
      <c r="E89" s="260"/>
      <c r="F89" s="260"/>
      <c r="G89" s="260"/>
      <c r="H89" s="261"/>
      <c r="I89" s="1">
        <v>82</v>
      </c>
      <c r="J89" s="135">
        <v>52909625</v>
      </c>
      <c r="K89" s="149">
        <f>43827996+2580195</f>
        <v>46408191</v>
      </c>
    </row>
    <row r="90" spans="1:11" ht="12.75">
      <c r="A90" s="248" t="s">
        <v>18</v>
      </c>
      <c r="B90" s="249"/>
      <c r="C90" s="249"/>
      <c r="D90" s="249"/>
      <c r="E90" s="249"/>
      <c r="F90" s="249"/>
      <c r="G90" s="249"/>
      <c r="H90" s="250"/>
      <c r="I90" s="1">
        <v>83</v>
      </c>
      <c r="J90" s="43">
        <f>SUM(J91:J99)</f>
        <v>1915658762</v>
      </c>
      <c r="K90" s="43">
        <f>SUM(K91:K99)</f>
        <v>2118809526</v>
      </c>
    </row>
    <row r="91" spans="1:11" ht="12.75">
      <c r="A91" s="259" t="s">
        <v>124</v>
      </c>
      <c r="B91" s="260"/>
      <c r="C91" s="260"/>
      <c r="D91" s="260"/>
      <c r="E91" s="260"/>
      <c r="F91" s="260"/>
      <c r="G91" s="260"/>
      <c r="H91" s="261"/>
      <c r="I91" s="1">
        <v>84</v>
      </c>
      <c r="J91" s="135"/>
      <c r="K91" s="7"/>
    </row>
    <row r="92" spans="1:11" ht="12.75">
      <c r="A92" s="259" t="s">
        <v>230</v>
      </c>
      <c r="B92" s="260"/>
      <c r="C92" s="260"/>
      <c r="D92" s="260"/>
      <c r="E92" s="260"/>
      <c r="F92" s="260"/>
      <c r="G92" s="260"/>
      <c r="H92" s="261"/>
      <c r="I92" s="1">
        <v>85</v>
      </c>
      <c r="J92" s="7">
        <v>9046000</v>
      </c>
      <c r="K92" s="149">
        <v>9046000</v>
      </c>
    </row>
    <row r="93" spans="1:11" ht="12.75">
      <c r="A93" s="259" t="s">
        <v>0</v>
      </c>
      <c r="B93" s="260"/>
      <c r="C93" s="260"/>
      <c r="D93" s="260"/>
      <c r="E93" s="260"/>
      <c r="F93" s="260"/>
      <c r="G93" s="260"/>
      <c r="H93" s="261"/>
      <c r="I93" s="1">
        <v>86</v>
      </c>
      <c r="J93" s="7">
        <v>1852267505</v>
      </c>
      <c r="K93" s="149">
        <v>2053097726</v>
      </c>
    </row>
    <row r="94" spans="1:11" ht="12.75">
      <c r="A94" s="259" t="s">
        <v>231</v>
      </c>
      <c r="B94" s="260"/>
      <c r="C94" s="260"/>
      <c r="D94" s="260"/>
      <c r="E94" s="260"/>
      <c r="F94" s="260"/>
      <c r="G94" s="260"/>
      <c r="H94" s="261"/>
      <c r="I94" s="1">
        <v>87</v>
      </c>
      <c r="J94" s="7"/>
      <c r="K94" s="7"/>
    </row>
    <row r="95" spans="1:11" ht="12.75">
      <c r="A95" s="259" t="s">
        <v>232</v>
      </c>
      <c r="B95" s="260"/>
      <c r="C95" s="260"/>
      <c r="D95" s="260"/>
      <c r="E95" s="260"/>
      <c r="F95" s="260"/>
      <c r="G95" s="260"/>
      <c r="H95" s="261"/>
      <c r="I95" s="1">
        <v>88</v>
      </c>
      <c r="J95" s="7"/>
      <c r="K95" s="7"/>
    </row>
    <row r="96" spans="1:11" ht="12.75">
      <c r="A96" s="259" t="s">
        <v>233</v>
      </c>
      <c r="B96" s="260"/>
      <c r="C96" s="260"/>
      <c r="D96" s="260"/>
      <c r="E96" s="260"/>
      <c r="F96" s="260"/>
      <c r="G96" s="260"/>
      <c r="H96" s="261"/>
      <c r="I96" s="1">
        <v>89</v>
      </c>
      <c r="J96" s="7"/>
      <c r="K96" s="7"/>
    </row>
    <row r="97" spans="1:11" ht="12.75">
      <c r="A97" s="259" t="s">
        <v>86</v>
      </c>
      <c r="B97" s="260"/>
      <c r="C97" s="260"/>
      <c r="D97" s="260"/>
      <c r="E97" s="260"/>
      <c r="F97" s="260"/>
      <c r="G97" s="260"/>
      <c r="H97" s="261"/>
      <c r="I97" s="1">
        <v>90</v>
      </c>
      <c r="J97" s="7"/>
      <c r="K97" s="7"/>
    </row>
    <row r="98" spans="1:11" ht="12.75">
      <c r="A98" s="259" t="s">
        <v>84</v>
      </c>
      <c r="B98" s="260"/>
      <c r="C98" s="260"/>
      <c r="D98" s="260"/>
      <c r="E98" s="260"/>
      <c r="F98" s="260"/>
      <c r="G98" s="260"/>
      <c r="H98" s="261"/>
      <c r="I98" s="1">
        <v>91</v>
      </c>
      <c r="J98" s="7">
        <v>1585824</v>
      </c>
      <c r="K98" s="149">
        <v>3901902</v>
      </c>
    </row>
    <row r="99" spans="1:11" ht="12.75">
      <c r="A99" s="259" t="s">
        <v>85</v>
      </c>
      <c r="B99" s="260"/>
      <c r="C99" s="260"/>
      <c r="D99" s="260"/>
      <c r="E99" s="260"/>
      <c r="F99" s="260"/>
      <c r="G99" s="260"/>
      <c r="H99" s="261"/>
      <c r="I99" s="1">
        <v>92</v>
      </c>
      <c r="J99" s="7">
        <v>52759433</v>
      </c>
      <c r="K99" s="7">
        <v>52763898</v>
      </c>
    </row>
    <row r="100" spans="1:11" ht="12.75">
      <c r="A100" s="248" t="s">
        <v>19</v>
      </c>
      <c r="B100" s="249"/>
      <c r="C100" s="249"/>
      <c r="D100" s="249"/>
      <c r="E100" s="249"/>
      <c r="F100" s="249"/>
      <c r="G100" s="249"/>
      <c r="H100" s="250"/>
      <c r="I100" s="1">
        <v>93</v>
      </c>
      <c r="J100" s="43">
        <f>SUM(J101:J112)</f>
        <v>402912295</v>
      </c>
      <c r="K100" s="43">
        <f>SUM(K101:K112)</f>
        <v>832414863</v>
      </c>
    </row>
    <row r="101" spans="1:11" ht="12.75">
      <c r="A101" s="259" t="s">
        <v>124</v>
      </c>
      <c r="B101" s="260"/>
      <c r="C101" s="260"/>
      <c r="D101" s="260"/>
      <c r="E101" s="260"/>
      <c r="F101" s="260"/>
      <c r="G101" s="260"/>
      <c r="H101" s="261"/>
      <c r="I101" s="1">
        <v>94</v>
      </c>
      <c r="J101" s="7">
        <v>198872</v>
      </c>
      <c r="K101" s="7"/>
    </row>
    <row r="102" spans="1:11" ht="12.75">
      <c r="A102" s="259" t="s">
        <v>230</v>
      </c>
      <c r="B102" s="260"/>
      <c r="C102" s="260"/>
      <c r="D102" s="260"/>
      <c r="E102" s="260"/>
      <c r="F102" s="260"/>
      <c r="G102" s="260"/>
      <c r="H102" s="261"/>
      <c r="I102" s="1">
        <v>95</v>
      </c>
      <c r="J102" s="7">
        <v>103000</v>
      </c>
      <c r="K102" s="149">
        <v>51500</v>
      </c>
    </row>
    <row r="103" spans="1:11" ht="12.75">
      <c r="A103" s="259" t="s">
        <v>0</v>
      </c>
      <c r="B103" s="260"/>
      <c r="C103" s="260"/>
      <c r="D103" s="260"/>
      <c r="E103" s="260"/>
      <c r="F103" s="260"/>
      <c r="G103" s="260"/>
      <c r="H103" s="261"/>
      <c r="I103" s="1">
        <v>96</v>
      </c>
      <c r="J103" s="7">
        <v>203141559</v>
      </c>
      <c r="K103" s="149">
        <v>311969677</v>
      </c>
    </row>
    <row r="104" spans="1:11" ht="12.75">
      <c r="A104" s="259" t="s">
        <v>231</v>
      </c>
      <c r="B104" s="260"/>
      <c r="C104" s="260"/>
      <c r="D104" s="260"/>
      <c r="E104" s="260"/>
      <c r="F104" s="260"/>
      <c r="G104" s="260"/>
      <c r="H104" s="261"/>
      <c r="I104" s="1">
        <v>97</v>
      </c>
      <c r="J104" s="7">
        <v>31365529</v>
      </c>
      <c r="K104" s="149">
        <v>297603839</v>
      </c>
    </row>
    <row r="105" spans="1:11" ht="12.75">
      <c r="A105" s="259" t="s">
        <v>232</v>
      </c>
      <c r="B105" s="260"/>
      <c r="C105" s="260"/>
      <c r="D105" s="260"/>
      <c r="E105" s="260"/>
      <c r="F105" s="260"/>
      <c r="G105" s="260"/>
      <c r="H105" s="261"/>
      <c r="I105" s="1">
        <v>98</v>
      </c>
      <c r="J105" s="7">
        <v>132651065</v>
      </c>
      <c r="K105" s="149">
        <v>123973284</v>
      </c>
    </row>
    <row r="106" spans="1:11" ht="12.75">
      <c r="A106" s="259" t="s">
        <v>233</v>
      </c>
      <c r="B106" s="260"/>
      <c r="C106" s="260"/>
      <c r="D106" s="260"/>
      <c r="E106" s="260"/>
      <c r="F106" s="260"/>
      <c r="G106" s="260"/>
      <c r="H106" s="261"/>
      <c r="I106" s="1">
        <v>99</v>
      </c>
      <c r="J106" s="7"/>
      <c r="K106" s="7"/>
    </row>
    <row r="107" spans="1:11" ht="12.75">
      <c r="A107" s="259" t="s">
        <v>86</v>
      </c>
      <c r="B107" s="260"/>
      <c r="C107" s="260"/>
      <c r="D107" s="260"/>
      <c r="E107" s="260"/>
      <c r="F107" s="260"/>
      <c r="G107" s="260"/>
      <c r="H107" s="261"/>
      <c r="I107" s="1">
        <v>100</v>
      </c>
      <c r="J107" s="7"/>
      <c r="K107" s="7"/>
    </row>
    <row r="108" spans="1:11" ht="12.75">
      <c r="A108" s="259" t="s">
        <v>87</v>
      </c>
      <c r="B108" s="260"/>
      <c r="C108" s="260"/>
      <c r="D108" s="260"/>
      <c r="E108" s="260"/>
      <c r="F108" s="260"/>
      <c r="G108" s="260"/>
      <c r="H108" s="261"/>
      <c r="I108" s="1">
        <v>101</v>
      </c>
      <c r="J108" s="7">
        <v>22455819</v>
      </c>
      <c r="K108" s="149">
        <v>40992957</v>
      </c>
    </row>
    <row r="109" spans="1:11" ht="12.75">
      <c r="A109" s="259" t="s">
        <v>88</v>
      </c>
      <c r="B109" s="260"/>
      <c r="C109" s="260"/>
      <c r="D109" s="260"/>
      <c r="E109" s="260"/>
      <c r="F109" s="260"/>
      <c r="G109" s="260"/>
      <c r="H109" s="261"/>
      <c r="I109" s="1">
        <v>102</v>
      </c>
      <c r="J109" s="7">
        <v>11077721</v>
      </c>
      <c r="K109" s="149">
        <v>53692093</v>
      </c>
    </row>
    <row r="110" spans="1:11" ht="12.75">
      <c r="A110" s="259" t="s">
        <v>91</v>
      </c>
      <c r="B110" s="260"/>
      <c r="C110" s="260"/>
      <c r="D110" s="260"/>
      <c r="E110" s="260"/>
      <c r="F110" s="260"/>
      <c r="G110" s="260"/>
      <c r="H110" s="261"/>
      <c r="I110" s="1">
        <v>103</v>
      </c>
      <c r="J110" s="7">
        <v>230130</v>
      </c>
      <c r="K110" s="149">
        <v>230130</v>
      </c>
    </row>
    <row r="111" spans="1:11" ht="12.75">
      <c r="A111" s="259" t="s">
        <v>89</v>
      </c>
      <c r="B111" s="260"/>
      <c r="C111" s="260"/>
      <c r="D111" s="260"/>
      <c r="E111" s="260"/>
      <c r="F111" s="260"/>
      <c r="G111" s="260"/>
      <c r="H111" s="261"/>
      <c r="I111" s="1">
        <v>104</v>
      </c>
      <c r="J111" s="7"/>
      <c r="K111" s="7"/>
    </row>
    <row r="112" spans="1:11" ht="12.75">
      <c r="A112" s="259" t="s">
        <v>90</v>
      </c>
      <c r="B112" s="260"/>
      <c r="C112" s="260"/>
      <c r="D112" s="260"/>
      <c r="E112" s="260"/>
      <c r="F112" s="260"/>
      <c r="G112" s="260"/>
      <c r="H112" s="261"/>
      <c r="I112" s="1">
        <v>105</v>
      </c>
      <c r="J112" s="7">
        <v>1688600</v>
      </c>
      <c r="K112" s="149">
        <v>3901383</v>
      </c>
    </row>
    <row r="113" spans="1:11" ht="12.75">
      <c r="A113" s="248" t="s">
        <v>1</v>
      </c>
      <c r="B113" s="249"/>
      <c r="C113" s="249"/>
      <c r="D113" s="249"/>
      <c r="E113" s="249"/>
      <c r="F113" s="249"/>
      <c r="G113" s="249"/>
      <c r="H113" s="250"/>
      <c r="I113" s="1">
        <v>106</v>
      </c>
      <c r="J113" s="7">
        <v>103502898</v>
      </c>
      <c r="K113" s="149">
        <v>106642850</v>
      </c>
    </row>
    <row r="114" spans="1:11" ht="12.75">
      <c r="A114" s="248" t="s">
        <v>23</v>
      </c>
      <c r="B114" s="249"/>
      <c r="C114" s="249"/>
      <c r="D114" s="249"/>
      <c r="E114" s="249"/>
      <c r="F114" s="249"/>
      <c r="G114" s="249"/>
      <c r="H114" s="250"/>
      <c r="I114" s="1">
        <v>107</v>
      </c>
      <c r="J114" s="43">
        <f>J69+J86+J90+J100+J113</f>
        <v>4996605048</v>
      </c>
      <c r="K114" s="43">
        <f>K69+K86+K90+K100+K113</f>
        <v>5435732742</v>
      </c>
    </row>
    <row r="115" spans="1:11" ht="12.75">
      <c r="A115" s="273" t="s">
        <v>50</v>
      </c>
      <c r="B115" s="274"/>
      <c r="C115" s="274"/>
      <c r="D115" s="274"/>
      <c r="E115" s="274"/>
      <c r="F115" s="274"/>
      <c r="G115" s="274"/>
      <c r="H115" s="275"/>
      <c r="I115" s="2">
        <v>108</v>
      </c>
      <c r="J115" s="8">
        <v>54545066</v>
      </c>
      <c r="K115" s="150">
        <v>54502447</v>
      </c>
    </row>
    <row r="116" spans="1:12" ht="12.75">
      <c r="A116" s="265" t="s">
        <v>296</v>
      </c>
      <c r="B116" s="276"/>
      <c r="C116" s="276"/>
      <c r="D116" s="276"/>
      <c r="E116" s="276"/>
      <c r="F116" s="276"/>
      <c r="G116" s="276"/>
      <c r="H116" s="276"/>
      <c r="I116" s="277"/>
      <c r="J116" s="277"/>
      <c r="K116" s="278"/>
      <c r="L116" s="133"/>
    </row>
    <row r="117" spans="1:12" ht="12.75">
      <c r="A117" s="245" t="s">
        <v>176</v>
      </c>
      <c r="B117" s="246"/>
      <c r="C117" s="246"/>
      <c r="D117" s="246"/>
      <c r="E117" s="246"/>
      <c r="F117" s="246"/>
      <c r="G117" s="246"/>
      <c r="H117" s="246"/>
      <c r="I117" s="279"/>
      <c r="J117" s="279"/>
      <c r="K117" s="280"/>
      <c r="L117" s="133"/>
    </row>
    <row r="118" spans="1:12" ht="12.75">
      <c r="A118" s="259" t="s">
        <v>8</v>
      </c>
      <c r="B118" s="260"/>
      <c r="C118" s="260"/>
      <c r="D118" s="260"/>
      <c r="E118" s="260"/>
      <c r="F118" s="260"/>
      <c r="G118" s="260"/>
      <c r="H118" s="261"/>
      <c r="I118" s="1">
        <v>109</v>
      </c>
      <c r="J118" s="7">
        <f>+J69-J119</f>
        <v>2285048970</v>
      </c>
      <c r="K118" s="7">
        <f>+K69-K119</f>
        <v>2104143469</v>
      </c>
      <c r="L118" s="133"/>
    </row>
    <row r="119" spans="1:12" ht="12.75">
      <c r="A119" s="281" t="s">
        <v>9</v>
      </c>
      <c r="B119" s="282"/>
      <c r="C119" s="282"/>
      <c r="D119" s="282"/>
      <c r="E119" s="282"/>
      <c r="F119" s="282"/>
      <c r="G119" s="282"/>
      <c r="H119" s="283"/>
      <c r="I119" s="4">
        <v>110</v>
      </c>
      <c r="J119" s="8">
        <f>+J85</f>
        <v>231125940</v>
      </c>
      <c r="K119" s="8">
        <f>+K85</f>
        <v>221867285</v>
      </c>
      <c r="L119" s="133"/>
    </row>
    <row r="120" spans="1:12" ht="12.75">
      <c r="A120" s="284" t="s">
        <v>297</v>
      </c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133"/>
    </row>
    <row r="121" spans="1:12" ht="12.75">
      <c r="A121" s="271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115"/>
    </row>
    <row r="123" spans="10:12" ht="12.75">
      <c r="J123" s="113"/>
      <c r="K123" s="113"/>
      <c r="L123" s="117"/>
    </row>
    <row r="124" spans="10:12" ht="12.75">
      <c r="J124" s="114"/>
      <c r="K124" s="130"/>
      <c r="L124" s="117"/>
    </row>
    <row r="125" spans="10:12" ht="12.75">
      <c r="J125" s="113"/>
      <c r="K125" s="113"/>
      <c r="L125" s="117"/>
    </row>
    <row r="126" spans="10:12" ht="12.75">
      <c r="J126" s="113"/>
      <c r="K126" s="113"/>
      <c r="L126" s="117"/>
    </row>
    <row r="127" ht="12.75">
      <c r="K127" s="11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conditionalFormatting sqref="K13">
    <cfRule type="cellIs" priority="102" dxfId="1" operator="notEqual" stopIfTrue="1">
      <formula>ROUND(K13,0)</formula>
    </cfRule>
    <cfRule type="cellIs" priority="103" dxfId="3" operator="lessThan" stopIfTrue="1">
      <formula>0</formula>
    </cfRule>
  </conditionalFormatting>
  <conditionalFormatting sqref="K11">
    <cfRule type="cellIs" priority="100" dxfId="1" operator="notEqual" stopIfTrue="1">
      <formula>ROUND(K11,0)</formula>
    </cfRule>
    <cfRule type="cellIs" priority="101" dxfId="3" operator="lessThan" stopIfTrue="1">
      <formula>0</formula>
    </cfRule>
  </conditionalFormatting>
  <conditionalFormatting sqref="K12">
    <cfRule type="cellIs" priority="98" dxfId="1" operator="notEqual" stopIfTrue="1">
      <formula>ROUND(K12,0)</formula>
    </cfRule>
    <cfRule type="cellIs" priority="99" dxfId="3" operator="lessThan" stopIfTrue="1">
      <formula>0</formula>
    </cfRule>
  </conditionalFormatting>
  <conditionalFormatting sqref="K14">
    <cfRule type="cellIs" priority="96" dxfId="1" operator="notEqual" stopIfTrue="1">
      <formula>ROUND(K14,0)</formula>
    </cfRule>
    <cfRule type="cellIs" priority="97" dxfId="3" operator="lessThan" stopIfTrue="1">
      <formula>0</formula>
    </cfRule>
  </conditionalFormatting>
  <conditionalFormatting sqref="K21">
    <cfRule type="cellIs" priority="94" dxfId="1" operator="notEqual" stopIfTrue="1">
      <formula>ROUND(K21,0)</formula>
    </cfRule>
    <cfRule type="cellIs" priority="95" dxfId="3" operator="lessThan" stopIfTrue="1">
      <formula>0</formula>
    </cfRule>
  </conditionalFormatting>
  <conditionalFormatting sqref="K23">
    <cfRule type="cellIs" priority="82" dxfId="1" operator="notEqual" stopIfTrue="1">
      <formula>ROUND(K23,0)</formula>
    </cfRule>
    <cfRule type="cellIs" priority="83" dxfId="3" operator="lessThan" stopIfTrue="1">
      <formula>0</formula>
    </cfRule>
  </conditionalFormatting>
  <conditionalFormatting sqref="K17">
    <cfRule type="cellIs" priority="92" dxfId="1" operator="notEqual" stopIfTrue="1">
      <formula>ROUND(K17,0)</formula>
    </cfRule>
    <cfRule type="cellIs" priority="93" dxfId="3" operator="lessThan" stopIfTrue="1">
      <formula>0</formula>
    </cfRule>
  </conditionalFormatting>
  <conditionalFormatting sqref="K18">
    <cfRule type="cellIs" priority="90" dxfId="1" operator="notEqual" stopIfTrue="1">
      <formula>ROUND(K18,0)</formula>
    </cfRule>
    <cfRule type="cellIs" priority="91" dxfId="3" operator="lessThan" stopIfTrue="1">
      <formula>0</formula>
    </cfRule>
  </conditionalFormatting>
  <conditionalFormatting sqref="K19">
    <cfRule type="cellIs" priority="88" dxfId="1" operator="notEqual" stopIfTrue="1">
      <formula>ROUND(K19,0)</formula>
    </cfRule>
    <cfRule type="cellIs" priority="89" dxfId="3" operator="lessThan" stopIfTrue="1">
      <formula>0</formula>
    </cfRule>
  </conditionalFormatting>
  <conditionalFormatting sqref="K20">
    <cfRule type="cellIs" priority="86" dxfId="1" operator="notEqual" stopIfTrue="1">
      <formula>ROUND(K20,0)</formula>
    </cfRule>
    <cfRule type="cellIs" priority="87" dxfId="3" operator="lessThan" stopIfTrue="1">
      <formula>0</formula>
    </cfRule>
  </conditionalFormatting>
  <conditionalFormatting sqref="K22">
    <cfRule type="cellIs" priority="84" dxfId="1" operator="notEqual" stopIfTrue="1">
      <formula>ROUND(K22,0)</formula>
    </cfRule>
    <cfRule type="cellIs" priority="85" dxfId="3" operator="lessThan" stopIfTrue="1">
      <formula>0</formula>
    </cfRule>
  </conditionalFormatting>
  <conditionalFormatting sqref="K24">
    <cfRule type="cellIs" priority="80" dxfId="1" operator="notEqual" stopIfTrue="1">
      <formula>ROUND(K24,0)</formula>
    </cfRule>
    <cfRule type="cellIs" priority="81" dxfId="3" operator="lessThan" stopIfTrue="1">
      <formula>0</formula>
    </cfRule>
  </conditionalFormatting>
  <conditionalFormatting sqref="K25">
    <cfRule type="cellIs" priority="78" dxfId="1" operator="notEqual" stopIfTrue="1">
      <formula>ROUND(K25,0)</formula>
    </cfRule>
    <cfRule type="cellIs" priority="79" dxfId="3" operator="lessThan" stopIfTrue="1">
      <formula>0</formula>
    </cfRule>
  </conditionalFormatting>
  <conditionalFormatting sqref="K29">
    <cfRule type="cellIs" priority="76" dxfId="1" operator="notEqual" stopIfTrue="1">
      <formula>ROUND(K29,0)</formula>
    </cfRule>
    <cfRule type="cellIs" priority="77" dxfId="3" operator="lessThan" stopIfTrue="1">
      <formula>0</formula>
    </cfRule>
  </conditionalFormatting>
  <conditionalFormatting sqref="K32">
    <cfRule type="cellIs" priority="74" dxfId="1" operator="notEqual" stopIfTrue="1">
      <formula>ROUND(K32,0)</formula>
    </cfRule>
    <cfRule type="cellIs" priority="75" dxfId="3" operator="lessThan" stopIfTrue="1">
      <formula>0</formula>
    </cfRule>
  </conditionalFormatting>
  <conditionalFormatting sqref="K37">
    <cfRule type="cellIs" priority="72" dxfId="1" operator="notEqual" stopIfTrue="1">
      <formula>ROUND(K37,0)</formula>
    </cfRule>
    <cfRule type="cellIs" priority="73" dxfId="3" operator="lessThan" stopIfTrue="1">
      <formula>0</formula>
    </cfRule>
  </conditionalFormatting>
  <conditionalFormatting sqref="K38">
    <cfRule type="cellIs" priority="70" dxfId="1" operator="notEqual" stopIfTrue="1">
      <formula>ROUND(K38,0)</formula>
    </cfRule>
    <cfRule type="cellIs" priority="71" dxfId="3" operator="lessThan" stopIfTrue="1">
      <formula>0</formula>
    </cfRule>
  </conditionalFormatting>
  <conditionalFormatting sqref="K39">
    <cfRule type="cellIs" priority="68" dxfId="1" operator="notEqual" stopIfTrue="1">
      <formula>ROUND(K39,0)</formula>
    </cfRule>
    <cfRule type="cellIs" priority="69" dxfId="3" operator="lessThan" stopIfTrue="1">
      <formula>0</formula>
    </cfRule>
  </conditionalFormatting>
  <conditionalFormatting sqref="K46">
    <cfRule type="cellIs" priority="66" dxfId="1" operator="notEqual" stopIfTrue="1">
      <formula>ROUND(K46,0)</formula>
    </cfRule>
    <cfRule type="cellIs" priority="67" dxfId="3" operator="lessThan" stopIfTrue="1">
      <formula>0</formula>
    </cfRule>
  </conditionalFormatting>
  <conditionalFormatting sqref="K51">
    <cfRule type="cellIs" priority="64" dxfId="1" operator="notEqual" stopIfTrue="1">
      <formula>ROUND(K51,0)</formula>
    </cfRule>
    <cfRule type="cellIs" priority="65" dxfId="3" operator="lessThan" stopIfTrue="1">
      <formula>0</formula>
    </cfRule>
  </conditionalFormatting>
  <conditionalFormatting sqref="K53">
    <cfRule type="cellIs" priority="62" dxfId="1" operator="notEqual" stopIfTrue="1">
      <formula>ROUND(K53,0)</formula>
    </cfRule>
    <cfRule type="cellIs" priority="63" dxfId="3" operator="lessThan" stopIfTrue="1">
      <formula>0</formula>
    </cfRule>
  </conditionalFormatting>
  <conditionalFormatting sqref="K54">
    <cfRule type="cellIs" priority="60" dxfId="1" operator="notEqual" stopIfTrue="1">
      <formula>ROUND(K54,0)</formula>
    </cfRule>
    <cfRule type="cellIs" priority="61" dxfId="3" operator="lessThan" stopIfTrue="1">
      <formula>0</formula>
    </cfRule>
  </conditionalFormatting>
  <conditionalFormatting sqref="K55">
    <cfRule type="cellIs" priority="58" dxfId="1" operator="notEqual" stopIfTrue="1">
      <formula>ROUND(K55,0)</formula>
    </cfRule>
    <cfRule type="cellIs" priority="59" dxfId="3" operator="lessThan" stopIfTrue="1">
      <formula>0</formula>
    </cfRule>
  </conditionalFormatting>
  <conditionalFormatting sqref="K61">
    <cfRule type="cellIs" priority="56" dxfId="1" operator="notEqual" stopIfTrue="1">
      <formula>ROUND(K61,0)</formula>
    </cfRule>
    <cfRule type="cellIs" priority="57" dxfId="3" operator="lessThan" stopIfTrue="1">
      <formula>0</formula>
    </cfRule>
  </conditionalFormatting>
  <conditionalFormatting sqref="K62">
    <cfRule type="cellIs" priority="54" dxfId="1" operator="notEqual" stopIfTrue="1">
      <formula>ROUND(K62,0)</formula>
    </cfRule>
    <cfRule type="cellIs" priority="55" dxfId="3" operator="lessThan" stopIfTrue="1">
      <formula>0</formula>
    </cfRule>
  </conditionalFormatting>
  <conditionalFormatting sqref="K63">
    <cfRule type="cellIs" priority="52" dxfId="1" operator="notEqual" stopIfTrue="1">
      <formula>ROUND(K63,0)</formula>
    </cfRule>
    <cfRule type="cellIs" priority="53" dxfId="3" operator="lessThan" stopIfTrue="1">
      <formula>0</formula>
    </cfRule>
  </conditionalFormatting>
  <conditionalFormatting sqref="K64">
    <cfRule type="cellIs" priority="50" dxfId="1" operator="notEqual" stopIfTrue="1">
      <formula>ROUND(K64,0)</formula>
    </cfRule>
    <cfRule type="cellIs" priority="51" dxfId="3" operator="lessThan" stopIfTrue="1">
      <formula>0</formula>
    </cfRule>
  </conditionalFormatting>
  <conditionalFormatting sqref="K65">
    <cfRule type="cellIs" priority="48" dxfId="1" operator="notEqual" stopIfTrue="1">
      <formula>ROUND(K65,0)</formula>
    </cfRule>
    <cfRule type="cellIs" priority="49" dxfId="3" operator="lessThan" stopIfTrue="1">
      <formula>0</formula>
    </cfRule>
  </conditionalFormatting>
  <conditionalFormatting sqref="K67">
    <cfRule type="cellIs" priority="46" dxfId="1" operator="notEqual" stopIfTrue="1">
      <formula>ROUND(K67,0)</formula>
    </cfRule>
    <cfRule type="cellIs" priority="47" dxfId="3" operator="lessThan" stopIfTrue="1">
      <formula>0</formula>
    </cfRule>
  </conditionalFormatting>
  <conditionalFormatting sqref="K70">
    <cfRule type="cellIs" priority="44" dxfId="1" operator="notEqual" stopIfTrue="1">
      <formula>ROUND(K70,0)</formula>
    </cfRule>
    <cfRule type="cellIs" priority="45" dxfId="3" operator="lessThan" stopIfTrue="1">
      <formula>0</formula>
    </cfRule>
  </conditionalFormatting>
  <conditionalFormatting sqref="K71">
    <cfRule type="cellIs" priority="43" dxfId="1" operator="notEqual" stopIfTrue="1">
      <formula>ROUND(K71,0)</formula>
    </cfRule>
  </conditionalFormatting>
  <conditionalFormatting sqref="K73">
    <cfRule type="cellIs" priority="42" dxfId="1" operator="notEqual" stopIfTrue="1">
      <formula>ROUND(K73,0)</formula>
    </cfRule>
  </conditionalFormatting>
  <conditionalFormatting sqref="K74">
    <cfRule type="cellIs" priority="41" dxfId="1" operator="notEqual" stopIfTrue="1">
      <formula>ROUND(K74,0)</formula>
    </cfRule>
  </conditionalFormatting>
  <conditionalFormatting sqref="K75">
    <cfRule type="cellIs" priority="40" dxfId="1" operator="notEqual" stopIfTrue="1">
      <formula>ROUND(K75,0)</formula>
    </cfRule>
  </conditionalFormatting>
  <conditionalFormatting sqref="K77">
    <cfRule type="cellIs" priority="39" dxfId="1" operator="notEqual" stopIfTrue="1">
      <formula>ROUND(K77,0)</formula>
    </cfRule>
  </conditionalFormatting>
  <conditionalFormatting sqref="K78">
    <cfRule type="cellIs" priority="38" dxfId="1" operator="notEqual" stopIfTrue="1">
      <formula>ROUND(K78,0)</formula>
    </cfRule>
  </conditionalFormatting>
  <conditionalFormatting sqref="K80">
    <cfRule type="cellIs" priority="36" dxfId="1" operator="notEqual" stopIfTrue="1">
      <formula>ROUND(K80,0)</formula>
    </cfRule>
    <cfRule type="cellIs" priority="37" dxfId="3" operator="lessThan" stopIfTrue="1">
      <formula>0</formula>
    </cfRule>
  </conditionalFormatting>
  <conditionalFormatting sqref="K84">
    <cfRule type="cellIs" priority="34" dxfId="1" operator="notEqual" stopIfTrue="1">
      <formula>ROUND(K84,0)</formula>
    </cfRule>
    <cfRule type="cellIs" priority="35" dxfId="3" operator="lessThan" stopIfTrue="1">
      <formula>0</formula>
    </cfRule>
  </conditionalFormatting>
  <conditionalFormatting sqref="K85">
    <cfRule type="cellIs" priority="33" dxfId="1" operator="notEqual" stopIfTrue="1">
      <formula>ROUND(K85,0)</formula>
    </cfRule>
  </conditionalFormatting>
  <conditionalFormatting sqref="K87">
    <cfRule type="cellIs" priority="31" dxfId="1" operator="notEqual" stopIfTrue="1">
      <formula>ROUND(K87,0)</formula>
    </cfRule>
    <cfRule type="cellIs" priority="32" dxfId="3" operator="lessThan" stopIfTrue="1">
      <formula>0</formula>
    </cfRule>
  </conditionalFormatting>
  <conditionalFormatting sqref="K89">
    <cfRule type="cellIs" priority="29" dxfId="1" operator="notEqual" stopIfTrue="1">
      <formula>ROUND(K89,0)</formula>
    </cfRule>
    <cfRule type="cellIs" priority="30" dxfId="3" operator="lessThan" stopIfTrue="1">
      <formula>0</formula>
    </cfRule>
  </conditionalFormatting>
  <conditionalFormatting sqref="K92">
    <cfRule type="cellIs" priority="27" dxfId="1" operator="notEqual" stopIfTrue="1">
      <formula>ROUND(K92,0)</formula>
    </cfRule>
    <cfRule type="cellIs" priority="28" dxfId="3" operator="lessThan" stopIfTrue="1">
      <formula>0</formula>
    </cfRule>
  </conditionalFormatting>
  <conditionalFormatting sqref="K93">
    <cfRule type="cellIs" priority="25" dxfId="1" operator="notEqual" stopIfTrue="1">
      <formula>ROUND(K93,0)</formula>
    </cfRule>
    <cfRule type="cellIs" priority="26" dxfId="3" operator="lessThan" stopIfTrue="1">
      <formula>0</formula>
    </cfRule>
  </conditionalFormatting>
  <conditionalFormatting sqref="K98">
    <cfRule type="cellIs" priority="23" dxfId="1" operator="notEqual" stopIfTrue="1">
      <formula>ROUND(K98,0)</formula>
    </cfRule>
    <cfRule type="cellIs" priority="24" dxfId="3" operator="lessThan" stopIfTrue="1">
      <formula>0</formula>
    </cfRule>
  </conditionalFormatting>
  <conditionalFormatting sqref="K99">
    <cfRule type="cellIs" priority="21" dxfId="1" operator="notEqual" stopIfTrue="1">
      <formula>ROUND(K99,0)</formula>
    </cfRule>
    <cfRule type="cellIs" priority="22" dxfId="3" operator="lessThan" stopIfTrue="1">
      <formula>0</formula>
    </cfRule>
  </conditionalFormatting>
  <conditionalFormatting sqref="K102">
    <cfRule type="cellIs" priority="19" dxfId="1" operator="notEqual" stopIfTrue="1">
      <formula>ROUND(K102,0)</formula>
    </cfRule>
    <cfRule type="cellIs" priority="20" dxfId="3" operator="lessThan" stopIfTrue="1">
      <formula>0</formula>
    </cfRule>
  </conditionalFormatting>
  <conditionalFormatting sqref="K103">
    <cfRule type="cellIs" priority="17" dxfId="1" operator="notEqual" stopIfTrue="1">
      <formula>ROUND(K103,0)</formula>
    </cfRule>
    <cfRule type="cellIs" priority="18" dxfId="3" operator="lessThan" stopIfTrue="1">
      <formula>0</formula>
    </cfRule>
  </conditionalFormatting>
  <conditionalFormatting sqref="K104">
    <cfRule type="cellIs" priority="15" dxfId="1" operator="notEqual" stopIfTrue="1">
      <formula>ROUND(K104,0)</formula>
    </cfRule>
    <cfRule type="cellIs" priority="16" dxfId="3" operator="lessThan" stopIfTrue="1">
      <formula>0</formula>
    </cfRule>
  </conditionalFormatting>
  <conditionalFormatting sqref="K105">
    <cfRule type="cellIs" priority="13" dxfId="1" operator="notEqual" stopIfTrue="1">
      <formula>ROUND(K105,0)</formula>
    </cfRule>
    <cfRule type="cellIs" priority="14" dxfId="3" operator="lessThan" stopIfTrue="1">
      <formula>0</formula>
    </cfRule>
  </conditionalFormatting>
  <conditionalFormatting sqref="K108">
    <cfRule type="cellIs" priority="11" dxfId="1" operator="notEqual" stopIfTrue="1">
      <formula>ROUND(K108,0)</formula>
    </cfRule>
    <cfRule type="cellIs" priority="12" dxfId="3" operator="lessThan" stopIfTrue="1">
      <formula>0</formula>
    </cfRule>
  </conditionalFormatting>
  <conditionalFormatting sqref="K109">
    <cfRule type="cellIs" priority="9" dxfId="1" operator="notEqual" stopIfTrue="1">
      <formula>ROUND(K109,0)</formula>
    </cfRule>
    <cfRule type="cellIs" priority="10" dxfId="3" operator="lessThan" stopIfTrue="1">
      <formula>0</formula>
    </cfRule>
  </conditionalFormatting>
  <conditionalFormatting sqref="K110">
    <cfRule type="cellIs" priority="7" dxfId="1" operator="notEqual" stopIfTrue="1">
      <formula>ROUND(K110,0)</formula>
    </cfRule>
    <cfRule type="cellIs" priority="8" dxfId="3" operator="lessThan" stopIfTrue="1">
      <formula>0</formula>
    </cfRule>
  </conditionalFormatting>
  <conditionalFormatting sqref="K112">
    <cfRule type="cellIs" priority="5" dxfId="1" operator="notEqual" stopIfTrue="1">
      <formula>ROUND(K112,0)</formula>
    </cfRule>
    <cfRule type="cellIs" priority="6" dxfId="3" operator="lessThan" stopIfTrue="1">
      <formula>0</formula>
    </cfRule>
  </conditionalFormatting>
  <conditionalFormatting sqref="K113">
    <cfRule type="cellIs" priority="3" dxfId="1" operator="notEqual" stopIfTrue="1">
      <formula>ROUND(K113,0)</formula>
    </cfRule>
    <cfRule type="cellIs" priority="4" dxfId="3" operator="lessThan" stopIfTrue="1">
      <formula>0</formula>
    </cfRule>
  </conditionalFormatting>
  <conditionalFormatting sqref="K115">
    <cfRule type="cellIs" priority="1" dxfId="1" operator="notEqual" stopIfTrue="1">
      <formula>ROUND(K115,0)</formula>
    </cfRule>
    <cfRule type="cellIs" priority="2" dxfId="3" operator="lessThan" stopIfTrue="1">
      <formula>0</formula>
    </cfRule>
  </conditionalFormatting>
  <dataValidations count="5">
    <dataValidation allowBlank="1" sqref="A1:I65536 L1:L78 K56:K60 J62:J78 K68:K69 J49:K49 K47:K48 K66 K88 J79:L79 J16:J32 L80:L65536 J35 J37:J42 J50:J56 J11:J14 J92:J117 J120:K65536 J82:J83 M1:IV65536 J45:J46 J1:J9 K72 J85:J90 J80 K1:K10 K15:K16 K26:K28 K30:K31 K33:K36 K40:K45 K50 K52 K81:K83 K86 K90:K91 K94:K97 K99:K101 K106:K107 K111 K114 K116:K117"/>
    <dataValidation type="whole" operator="greaterThanOrEqual" allowBlank="1" showInputMessage="1" showErrorMessage="1" errorTitle="Pogrešan unos" error="Mogu se unijeti samo cjelobrojne pozitivne vrijednosti." sqref="J81 J15 J10 J33:J34 J91 J36 J47:J48 J43:J44 J57:J61 J84 K76">
      <formula1>0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K87 K11:K14 K17:K25 K29 K32 K37:K39 K46 K51 K53:K55 K61:K65 K67 K70 K80 K84 K89 K92:K93 K98 K102:K105 K108:K110 K112:K113 K115">
      <formula1>0</formula1>
    </dataValidation>
    <dataValidation type="whole" operator="notEqual" allowBlank="1" showInputMessage="1" showErrorMessage="1" errorTitle="Pogrešan upis" error="Dopušten je upis samo cjelobrojnih vrijednosti ili nule" sqref="K71 K73:K75 K77:K78 K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M61" sqref="M61"/>
    </sheetView>
  </sheetViews>
  <sheetFormatPr defaultColWidth="9.140625" defaultRowHeight="12.75"/>
  <cols>
    <col min="1" max="9" width="9.140625" style="42" customWidth="1"/>
    <col min="10" max="10" width="13.00390625" style="42" customWidth="1"/>
    <col min="11" max="11" width="11.8515625" style="42" customWidth="1"/>
    <col min="12" max="12" width="12.57421875" style="42" customWidth="1"/>
    <col min="13" max="13" width="12.00390625" style="42" customWidth="1"/>
    <col min="14" max="16384" width="9.140625" style="42" customWidth="1"/>
  </cols>
  <sheetData>
    <row r="1" spans="1:13" ht="12.75" customHeight="1">
      <c r="A1" s="304" t="s">
        <v>146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6"/>
    </row>
    <row r="2" spans="1:13" ht="12.75" customHeight="1">
      <c r="A2" s="301" t="s">
        <v>374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3"/>
    </row>
    <row r="3" spans="1:13" ht="12.75" customHeight="1">
      <c r="A3" s="286" t="s">
        <v>337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</row>
    <row r="4" spans="1:13" ht="23.25">
      <c r="A4" s="289" t="s">
        <v>52</v>
      </c>
      <c r="B4" s="289"/>
      <c r="C4" s="289"/>
      <c r="D4" s="289"/>
      <c r="E4" s="289"/>
      <c r="F4" s="289"/>
      <c r="G4" s="289"/>
      <c r="H4" s="289"/>
      <c r="I4" s="48" t="s">
        <v>266</v>
      </c>
      <c r="J4" s="290" t="s">
        <v>304</v>
      </c>
      <c r="K4" s="290"/>
      <c r="L4" s="290" t="s">
        <v>305</v>
      </c>
      <c r="M4" s="290"/>
    </row>
    <row r="5" spans="1:13" ht="12.75">
      <c r="A5" s="289"/>
      <c r="B5" s="289"/>
      <c r="C5" s="289"/>
      <c r="D5" s="289"/>
      <c r="E5" s="289"/>
      <c r="F5" s="289"/>
      <c r="G5" s="289"/>
      <c r="H5" s="289"/>
      <c r="I5" s="48"/>
      <c r="J5" s="50" t="s">
        <v>300</v>
      </c>
      <c r="K5" s="50" t="s">
        <v>301</v>
      </c>
      <c r="L5" s="50" t="s">
        <v>300</v>
      </c>
      <c r="M5" s="50" t="s">
        <v>301</v>
      </c>
    </row>
    <row r="6" spans="1:13" ht="12.75">
      <c r="A6" s="290">
        <v>1</v>
      </c>
      <c r="B6" s="290"/>
      <c r="C6" s="290"/>
      <c r="D6" s="290"/>
      <c r="E6" s="290"/>
      <c r="F6" s="290"/>
      <c r="G6" s="290"/>
      <c r="H6" s="290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45" t="s">
        <v>24</v>
      </c>
      <c r="B7" s="246"/>
      <c r="C7" s="246"/>
      <c r="D7" s="246"/>
      <c r="E7" s="246"/>
      <c r="F7" s="246"/>
      <c r="G7" s="246"/>
      <c r="H7" s="247"/>
      <c r="I7" s="3">
        <v>111</v>
      </c>
      <c r="J7" s="44">
        <f>SUM(J8:J9)</f>
        <v>523559917</v>
      </c>
      <c r="K7" s="44">
        <f>SUM(K8:K9)</f>
        <v>490179021</v>
      </c>
      <c r="L7" s="44">
        <f>SUM(L8:L9)</f>
        <v>602105359</v>
      </c>
      <c r="M7" s="44">
        <f>SUM(M8:M9)</f>
        <v>560395622</v>
      </c>
    </row>
    <row r="8" spans="1:13" ht="12.75">
      <c r="A8" s="248" t="s">
        <v>144</v>
      </c>
      <c r="B8" s="249"/>
      <c r="C8" s="249"/>
      <c r="D8" s="249"/>
      <c r="E8" s="249"/>
      <c r="F8" s="249"/>
      <c r="G8" s="249"/>
      <c r="H8" s="250"/>
      <c r="I8" s="1">
        <v>112</v>
      </c>
      <c r="J8" s="7">
        <v>512108569</v>
      </c>
      <c r="K8" s="7">
        <f>+J8-27913573</f>
        <v>484194996</v>
      </c>
      <c r="L8" s="7">
        <f>586210323</f>
        <v>586210323</v>
      </c>
      <c r="M8" s="7">
        <f>+L8-38848253</f>
        <v>547362070</v>
      </c>
    </row>
    <row r="9" spans="1:13" ht="12.75">
      <c r="A9" s="248" t="s">
        <v>95</v>
      </c>
      <c r="B9" s="249"/>
      <c r="C9" s="249"/>
      <c r="D9" s="249"/>
      <c r="E9" s="249"/>
      <c r="F9" s="249"/>
      <c r="G9" s="249"/>
      <c r="H9" s="250"/>
      <c r="I9" s="1">
        <v>113</v>
      </c>
      <c r="J9" s="7">
        <f>1719687+9731661</f>
        <v>11451348</v>
      </c>
      <c r="K9" s="7">
        <f>+J9-5467323</f>
        <v>5984025</v>
      </c>
      <c r="L9" s="7">
        <f>7165787+8729249</f>
        <v>15895036</v>
      </c>
      <c r="M9" s="7">
        <f>+L9-2861484</f>
        <v>13033552</v>
      </c>
    </row>
    <row r="10" spans="1:13" ht="12.75">
      <c r="A10" s="248" t="s">
        <v>12</v>
      </c>
      <c r="B10" s="249"/>
      <c r="C10" s="249"/>
      <c r="D10" s="249"/>
      <c r="E10" s="249"/>
      <c r="F10" s="249"/>
      <c r="G10" s="249"/>
      <c r="H10" s="250"/>
      <c r="I10" s="1">
        <v>114</v>
      </c>
      <c r="J10" s="43">
        <f>J11+J12+J16+J20+J21+J22+J25+J26</f>
        <v>598593663</v>
      </c>
      <c r="K10" s="43">
        <f>K11+K12+K16+K20+K21+K22+K25+K26</f>
        <v>399579939</v>
      </c>
      <c r="L10" s="43">
        <f>L11+L12+L16+L20+L21+L22+L25+L26</f>
        <v>689468702</v>
      </c>
      <c r="M10" s="43">
        <f>M11+M12+M16+M20+M21+M22+M25+M26</f>
        <v>462164498</v>
      </c>
    </row>
    <row r="11" spans="1:13" ht="12.75">
      <c r="A11" s="248" t="s">
        <v>96</v>
      </c>
      <c r="B11" s="249"/>
      <c r="C11" s="249"/>
      <c r="D11" s="249"/>
      <c r="E11" s="249"/>
      <c r="F11" s="249"/>
      <c r="G11" s="249"/>
      <c r="H11" s="250"/>
      <c r="I11" s="1">
        <v>115</v>
      </c>
      <c r="J11" s="7"/>
      <c r="K11" s="7"/>
      <c r="L11" s="7"/>
      <c r="M11" s="7"/>
    </row>
    <row r="12" spans="1:13" ht="12.75">
      <c r="A12" s="248" t="s">
        <v>20</v>
      </c>
      <c r="B12" s="249"/>
      <c r="C12" s="249"/>
      <c r="D12" s="249"/>
      <c r="E12" s="249"/>
      <c r="F12" s="249"/>
      <c r="G12" s="249"/>
      <c r="H12" s="250"/>
      <c r="I12" s="1">
        <v>116</v>
      </c>
      <c r="J12" s="43">
        <f>SUM(J13:J15)</f>
        <v>176172842</v>
      </c>
      <c r="K12" s="43">
        <f>SUM(K13:K15)</f>
        <v>142881945</v>
      </c>
      <c r="L12" s="43">
        <f>SUM(L13:L15)</f>
        <v>199265116</v>
      </c>
      <c r="M12" s="43">
        <f>SUM(M13:M15)</f>
        <v>161046041</v>
      </c>
    </row>
    <row r="13" spans="1:13" ht="12.75">
      <c r="A13" s="259" t="s">
        <v>138</v>
      </c>
      <c r="B13" s="260"/>
      <c r="C13" s="260"/>
      <c r="D13" s="260"/>
      <c r="E13" s="260"/>
      <c r="F13" s="260"/>
      <c r="G13" s="260"/>
      <c r="H13" s="261"/>
      <c r="I13" s="1">
        <v>117</v>
      </c>
      <c r="J13" s="7">
        <v>115719176</v>
      </c>
      <c r="K13" s="7">
        <f>+J13-16871859</f>
        <v>98847317</v>
      </c>
      <c r="L13" s="7">
        <v>132029528</v>
      </c>
      <c r="M13" s="7">
        <f>+L13-19622840</f>
        <v>112406688</v>
      </c>
    </row>
    <row r="14" spans="1:13" ht="12.75">
      <c r="A14" s="259" t="s">
        <v>139</v>
      </c>
      <c r="B14" s="260"/>
      <c r="C14" s="260"/>
      <c r="D14" s="260"/>
      <c r="E14" s="260"/>
      <c r="F14" s="260"/>
      <c r="G14" s="260"/>
      <c r="H14" s="261"/>
      <c r="I14" s="1">
        <v>118</v>
      </c>
      <c r="J14" s="7">
        <v>1279151</v>
      </c>
      <c r="K14" s="7">
        <f>+J14-19920</f>
        <v>1259231</v>
      </c>
      <c r="L14" s="7">
        <v>1034339</v>
      </c>
      <c r="M14" s="7">
        <f>+L14-40978</f>
        <v>993361</v>
      </c>
    </row>
    <row r="15" spans="1:13" ht="12.75">
      <c r="A15" s="259" t="s">
        <v>54</v>
      </c>
      <c r="B15" s="260"/>
      <c r="C15" s="260"/>
      <c r="D15" s="260"/>
      <c r="E15" s="260"/>
      <c r="F15" s="260"/>
      <c r="G15" s="260"/>
      <c r="H15" s="261"/>
      <c r="I15" s="1">
        <v>119</v>
      </c>
      <c r="J15" s="7">
        <v>59174515</v>
      </c>
      <c r="K15" s="7">
        <f>+J15-16399118</f>
        <v>42775397</v>
      </c>
      <c r="L15" s="7">
        <v>66201249</v>
      </c>
      <c r="M15" s="7">
        <f>+L15-18555257</f>
        <v>47645992</v>
      </c>
    </row>
    <row r="16" spans="1:13" ht="12.75">
      <c r="A16" s="248" t="s">
        <v>21</v>
      </c>
      <c r="B16" s="249"/>
      <c r="C16" s="249"/>
      <c r="D16" s="249"/>
      <c r="E16" s="249"/>
      <c r="F16" s="249"/>
      <c r="G16" s="249"/>
      <c r="H16" s="250"/>
      <c r="I16" s="1">
        <v>120</v>
      </c>
      <c r="J16" s="43">
        <f>SUM(J17:J19)</f>
        <v>198820249</v>
      </c>
      <c r="K16" s="43">
        <f>SUM(K17:K19)</f>
        <v>141107441</v>
      </c>
      <c r="L16" s="43">
        <f>SUM(L17:L19)</f>
        <v>220926532</v>
      </c>
      <c r="M16" s="43">
        <f>SUM(M17:M19)</f>
        <v>158544238</v>
      </c>
    </row>
    <row r="17" spans="1:13" ht="12.75">
      <c r="A17" s="259" t="s">
        <v>55</v>
      </c>
      <c r="B17" s="260"/>
      <c r="C17" s="260"/>
      <c r="D17" s="260"/>
      <c r="E17" s="260"/>
      <c r="F17" s="260"/>
      <c r="G17" s="260"/>
      <c r="H17" s="261"/>
      <c r="I17" s="1">
        <v>121</v>
      </c>
      <c r="J17" s="7">
        <v>119978913</v>
      </c>
      <c r="K17" s="7">
        <f>+J17-34561148</f>
        <v>85417765</v>
      </c>
      <c r="L17" s="7">
        <v>134227430</v>
      </c>
      <c r="M17" s="7">
        <f>+L17-38510784</f>
        <v>95716646</v>
      </c>
    </row>
    <row r="18" spans="1:13" ht="12.75">
      <c r="A18" s="259" t="s">
        <v>56</v>
      </c>
      <c r="B18" s="260"/>
      <c r="C18" s="260"/>
      <c r="D18" s="260"/>
      <c r="E18" s="260"/>
      <c r="F18" s="260"/>
      <c r="G18" s="260"/>
      <c r="H18" s="261"/>
      <c r="I18" s="1">
        <v>122</v>
      </c>
      <c r="J18" s="7">
        <v>50830821</v>
      </c>
      <c r="K18" s="7">
        <f>+J18-15195186</f>
        <v>35635635</v>
      </c>
      <c r="L18" s="7">
        <v>56053696</v>
      </c>
      <c r="M18" s="7">
        <f>+L18-15398520</f>
        <v>40655176</v>
      </c>
    </row>
    <row r="19" spans="1:13" ht="12.75">
      <c r="A19" s="259" t="s">
        <v>57</v>
      </c>
      <c r="B19" s="260"/>
      <c r="C19" s="260"/>
      <c r="D19" s="260"/>
      <c r="E19" s="260"/>
      <c r="F19" s="260"/>
      <c r="G19" s="260"/>
      <c r="H19" s="261"/>
      <c r="I19" s="1">
        <v>123</v>
      </c>
      <c r="J19" s="7">
        <v>28010515</v>
      </c>
      <c r="K19" s="7">
        <f>+J19-7956474</f>
        <v>20054041</v>
      </c>
      <c r="L19" s="7">
        <v>30645406</v>
      </c>
      <c r="M19" s="7">
        <f>+L19-8472990</f>
        <v>22172416</v>
      </c>
    </row>
    <row r="20" spans="1:13" ht="12.75">
      <c r="A20" s="248" t="s">
        <v>97</v>
      </c>
      <c r="B20" s="249"/>
      <c r="C20" s="249"/>
      <c r="D20" s="249"/>
      <c r="E20" s="249"/>
      <c r="F20" s="249"/>
      <c r="G20" s="249"/>
      <c r="H20" s="250"/>
      <c r="I20" s="1">
        <v>124</v>
      </c>
      <c r="J20" s="7">
        <v>165705733</v>
      </c>
      <c r="K20" s="7">
        <f>+J20-81030737</f>
        <v>84674996</v>
      </c>
      <c r="L20" s="7">
        <v>194096778</v>
      </c>
      <c r="M20" s="7">
        <f>+L20-96683615</f>
        <v>97413163</v>
      </c>
    </row>
    <row r="21" spans="1:13" ht="12.75">
      <c r="A21" s="248" t="s">
        <v>98</v>
      </c>
      <c r="B21" s="249"/>
      <c r="C21" s="249"/>
      <c r="D21" s="249"/>
      <c r="E21" s="249"/>
      <c r="F21" s="249"/>
      <c r="G21" s="249"/>
      <c r="H21" s="250"/>
      <c r="I21" s="1">
        <v>125</v>
      </c>
      <c r="J21" s="7">
        <v>54332820</v>
      </c>
      <c r="K21" s="7">
        <f>+J21-24428068</f>
        <v>29904752</v>
      </c>
      <c r="L21" s="7">
        <v>64428224</v>
      </c>
      <c r="M21" s="7">
        <f>+L21-27976470</f>
        <v>36451754</v>
      </c>
    </row>
    <row r="22" spans="1:13" ht="12.75">
      <c r="A22" s="248" t="s">
        <v>22</v>
      </c>
      <c r="B22" s="249"/>
      <c r="C22" s="249"/>
      <c r="D22" s="249"/>
      <c r="E22" s="249"/>
      <c r="F22" s="249"/>
      <c r="G22" s="249"/>
      <c r="H22" s="250"/>
      <c r="I22" s="1">
        <v>126</v>
      </c>
      <c r="J22" s="43">
        <f>SUM(J23:J24)</f>
        <v>69637</v>
      </c>
      <c r="K22" s="43">
        <f>SUM(K23:K24)</f>
        <v>50136</v>
      </c>
      <c r="L22" s="43">
        <f>SUM(L23:L24)</f>
        <v>83578</v>
      </c>
      <c r="M22" s="43">
        <f>SUM(M23:M24)</f>
        <v>11385</v>
      </c>
    </row>
    <row r="23" spans="1:13" ht="12.75">
      <c r="A23" s="259" t="s">
        <v>129</v>
      </c>
      <c r="B23" s="260"/>
      <c r="C23" s="260"/>
      <c r="D23" s="260"/>
      <c r="E23" s="260"/>
      <c r="F23" s="260"/>
      <c r="G23" s="260"/>
      <c r="H23" s="261"/>
      <c r="I23" s="1">
        <v>127</v>
      </c>
      <c r="J23" s="7"/>
      <c r="K23" s="7"/>
      <c r="L23" s="7"/>
      <c r="M23" s="7"/>
    </row>
    <row r="24" spans="1:13" ht="12.75">
      <c r="A24" s="259" t="s">
        <v>130</v>
      </c>
      <c r="B24" s="260"/>
      <c r="C24" s="260"/>
      <c r="D24" s="260"/>
      <c r="E24" s="260"/>
      <c r="F24" s="260"/>
      <c r="G24" s="260"/>
      <c r="H24" s="261"/>
      <c r="I24" s="1">
        <v>128</v>
      </c>
      <c r="J24" s="7">
        <v>69637</v>
      </c>
      <c r="K24" s="7">
        <f>+J24-19501</f>
        <v>50136</v>
      </c>
      <c r="L24" s="7">
        <v>83578</v>
      </c>
      <c r="M24" s="7">
        <f>+L24-72193</f>
        <v>11385</v>
      </c>
    </row>
    <row r="25" spans="1:13" ht="12.75">
      <c r="A25" s="248" t="s">
        <v>99</v>
      </c>
      <c r="B25" s="249"/>
      <c r="C25" s="249"/>
      <c r="D25" s="249"/>
      <c r="E25" s="249"/>
      <c r="F25" s="249"/>
      <c r="G25" s="249"/>
      <c r="H25" s="250"/>
      <c r="I25" s="1">
        <v>129</v>
      </c>
      <c r="J25" s="7"/>
      <c r="K25" s="7"/>
      <c r="L25" s="7"/>
      <c r="M25" s="7"/>
    </row>
    <row r="26" spans="1:13" ht="12.75">
      <c r="A26" s="248" t="s">
        <v>43</v>
      </c>
      <c r="B26" s="249"/>
      <c r="C26" s="249"/>
      <c r="D26" s="249"/>
      <c r="E26" s="249"/>
      <c r="F26" s="249"/>
      <c r="G26" s="249"/>
      <c r="H26" s="250"/>
      <c r="I26" s="1">
        <v>130</v>
      </c>
      <c r="J26" s="7">
        <v>3492382</v>
      </c>
      <c r="K26" s="7">
        <f>+J26-2531713</f>
        <v>960669</v>
      </c>
      <c r="L26" s="7">
        <v>10668474</v>
      </c>
      <c r="M26" s="7">
        <f>+L26-1970557</f>
        <v>8697917</v>
      </c>
    </row>
    <row r="27" spans="1:13" ht="12.75">
      <c r="A27" s="248" t="s">
        <v>202</v>
      </c>
      <c r="B27" s="249"/>
      <c r="C27" s="249"/>
      <c r="D27" s="249"/>
      <c r="E27" s="249"/>
      <c r="F27" s="249"/>
      <c r="G27" s="249"/>
      <c r="H27" s="250"/>
      <c r="I27" s="1">
        <v>131</v>
      </c>
      <c r="J27" s="43">
        <f>SUM(J28:J32)</f>
        <v>47908460</v>
      </c>
      <c r="K27" s="43">
        <f>SUM(K28:K32)</f>
        <v>17200994</v>
      </c>
      <c r="L27" s="43">
        <f>SUM(L28:L32)</f>
        <v>45552574</v>
      </c>
      <c r="M27" s="43">
        <f>SUM(M28:M32)</f>
        <v>21435930</v>
      </c>
    </row>
    <row r="28" spans="1:13" ht="12.75">
      <c r="A28" s="291" t="s">
        <v>341</v>
      </c>
      <c r="B28" s="292"/>
      <c r="C28" s="292"/>
      <c r="D28" s="292"/>
      <c r="E28" s="292"/>
      <c r="F28" s="292"/>
      <c r="G28" s="292"/>
      <c r="H28" s="293"/>
      <c r="I28" s="1">
        <v>132</v>
      </c>
      <c r="J28" s="7"/>
      <c r="K28" s="7"/>
      <c r="L28" s="7"/>
      <c r="M28" s="7"/>
    </row>
    <row r="29" spans="1:13" ht="12.75">
      <c r="A29" s="291" t="s">
        <v>342</v>
      </c>
      <c r="B29" s="292"/>
      <c r="C29" s="292"/>
      <c r="D29" s="292"/>
      <c r="E29" s="292"/>
      <c r="F29" s="292"/>
      <c r="G29" s="292"/>
      <c r="H29" s="293"/>
      <c r="I29" s="1">
        <v>133</v>
      </c>
      <c r="J29" s="7">
        <v>39028122</v>
      </c>
      <c r="K29" s="7">
        <f>+J29-24434566</f>
        <v>14593556</v>
      </c>
      <c r="L29" s="7">
        <v>41003106</v>
      </c>
      <c r="M29" s="7">
        <f>+L29-22767598</f>
        <v>18235508</v>
      </c>
    </row>
    <row r="30" spans="1:13" ht="12.75">
      <c r="A30" s="248" t="s">
        <v>131</v>
      </c>
      <c r="B30" s="249"/>
      <c r="C30" s="249"/>
      <c r="D30" s="249"/>
      <c r="E30" s="249"/>
      <c r="F30" s="249"/>
      <c r="G30" s="249"/>
      <c r="H30" s="250"/>
      <c r="I30" s="1">
        <v>134</v>
      </c>
      <c r="J30" s="7"/>
      <c r="K30" s="7"/>
      <c r="L30" s="7"/>
      <c r="M30" s="7"/>
    </row>
    <row r="31" spans="1:13" ht="12.75">
      <c r="A31" s="248" t="s">
        <v>212</v>
      </c>
      <c r="B31" s="249"/>
      <c r="C31" s="249"/>
      <c r="D31" s="249"/>
      <c r="E31" s="249"/>
      <c r="F31" s="249"/>
      <c r="G31" s="249"/>
      <c r="H31" s="250"/>
      <c r="I31" s="1">
        <v>135</v>
      </c>
      <c r="J31" s="7">
        <v>7098051</v>
      </c>
      <c r="K31" s="7">
        <f>+J31-5592718</f>
        <v>1505333</v>
      </c>
      <c r="L31" s="7">
        <v>2738644</v>
      </c>
      <c r="M31" s="7">
        <f>+L31-767574</f>
        <v>1971070</v>
      </c>
    </row>
    <row r="32" spans="1:13" ht="12.75">
      <c r="A32" s="248" t="s">
        <v>132</v>
      </c>
      <c r="B32" s="249"/>
      <c r="C32" s="249"/>
      <c r="D32" s="249"/>
      <c r="E32" s="249"/>
      <c r="F32" s="249"/>
      <c r="G32" s="249"/>
      <c r="H32" s="250"/>
      <c r="I32" s="1">
        <v>136</v>
      </c>
      <c r="J32" s="7">
        <v>1782287</v>
      </c>
      <c r="K32" s="7">
        <f>+J32-680182</f>
        <v>1102105</v>
      </c>
      <c r="L32" s="7">
        <v>1810824</v>
      </c>
      <c r="M32" s="7">
        <f>+L32-581472</f>
        <v>1229352</v>
      </c>
    </row>
    <row r="33" spans="1:13" ht="12.75">
      <c r="A33" s="248" t="s">
        <v>203</v>
      </c>
      <c r="B33" s="249"/>
      <c r="C33" s="249"/>
      <c r="D33" s="249"/>
      <c r="E33" s="249"/>
      <c r="F33" s="249"/>
      <c r="G33" s="249"/>
      <c r="H33" s="250"/>
      <c r="I33" s="1">
        <v>137</v>
      </c>
      <c r="J33" s="43">
        <f>SUM(J34:J37)</f>
        <v>27060741</v>
      </c>
      <c r="K33" s="43">
        <f>SUM(K34:K37)</f>
        <v>14709023</v>
      </c>
      <c r="L33" s="43">
        <f>SUM(L34:L37)</f>
        <v>30447215</v>
      </c>
      <c r="M33" s="43">
        <f>SUM(M34:M37)</f>
        <v>15947594</v>
      </c>
    </row>
    <row r="34" spans="1:13" ht="12.75">
      <c r="A34" s="248" t="s">
        <v>58</v>
      </c>
      <c r="B34" s="249"/>
      <c r="C34" s="249"/>
      <c r="D34" s="249"/>
      <c r="E34" s="249"/>
      <c r="F34" s="249"/>
      <c r="G34" s="249"/>
      <c r="H34" s="250"/>
      <c r="I34" s="1">
        <v>138</v>
      </c>
      <c r="J34" s="7"/>
      <c r="K34" s="7"/>
      <c r="L34" s="7"/>
      <c r="M34" s="7"/>
    </row>
    <row r="35" spans="1:13" ht="12.75">
      <c r="A35" s="291" t="s">
        <v>343</v>
      </c>
      <c r="B35" s="292"/>
      <c r="C35" s="292"/>
      <c r="D35" s="292"/>
      <c r="E35" s="292"/>
      <c r="F35" s="292"/>
      <c r="G35" s="292"/>
      <c r="H35" s="293"/>
      <c r="I35" s="1">
        <v>139</v>
      </c>
      <c r="J35" s="7">
        <v>24847979</v>
      </c>
      <c r="K35" s="7">
        <f>+J35-12017791</f>
        <v>12830188</v>
      </c>
      <c r="L35" s="7">
        <v>26783614</v>
      </c>
      <c r="M35" s="7">
        <f>+L35-13403364</f>
        <v>13380250</v>
      </c>
    </row>
    <row r="36" spans="1:13" ht="12.75">
      <c r="A36" s="248" t="s">
        <v>213</v>
      </c>
      <c r="B36" s="249"/>
      <c r="C36" s="249"/>
      <c r="D36" s="249"/>
      <c r="E36" s="249"/>
      <c r="F36" s="249"/>
      <c r="G36" s="249"/>
      <c r="H36" s="250"/>
      <c r="I36" s="1">
        <v>140</v>
      </c>
      <c r="J36" s="7">
        <v>1605295</v>
      </c>
      <c r="K36" s="7">
        <f>+J36-47549</f>
        <v>1557746</v>
      </c>
      <c r="L36" s="7">
        <v>2957564</v>
      </c>
      <c r="M36" s="7">
        <f>+L36-810941</f>
        <v>2146623</v>
      </c>
    </row>
    <row r="37" spans="1:13" ht="12.75">
      <c r="A37" s="248" t="s">
        <v>59</v>
      </c>
      <c r="B37" s="249"/>
      <c r="C37" s="249"/>
      <c r="D37" s="249"/>
      <c r="E37" s="249"/>
      <c r="F37" s="249"/>
      <c r="G37" s="249"/>
      <c r="H37" s="250"/>
      <c r="I37" s="1">
        <v>141</v>
      </c>
      <c r="J37" s="7">
        <v>607467</v>
      </c>
      <c r="K37" s="7">
        <f>+J37-286378</f>
        <v>321089</v>
      </c>
      <c r="L37" s="7">
        <v>706037</v>
      </c>
      <c r="M37" s="7">
        <f>+L37-285316</f>
        <v>420721</v>
      </c>
    </row>
    <row r="38" spans="1:13" ht="12.75">
      <c r="A38" s="248" t="s">
        <v>184</v>
      </c>
      <c r="B38" s="249"/>
      <c r="C38" s="249"/>
      <c r="D38" s="249"/>
      <c r="E38" s="249"/>
      <c r="F38" s="249"/>
      <c r="G38" s="249"/>
      <c r="H38" s="250"/>
      <c r="I38" s="1">
        <v>142</v>
      </c>
      <c r="J38" s="7"/>
      <c r="K38" s="7"/>
      <c r="L38" s="7"/>
      <c r="M38" s="7"/>
    </row>
    <row r="39" spans="1:13" ht="12.75">
      <c r="A39" s="248" t="s">
        <v>185</v>
      </c>
      <c r="B39" s="249"/>
      <c r="C39" s="249"/>
      <c r="D39" s="249"/>
      <c r="E39" s="249"/>
      <c r="F39" s="249"/>
      <c r="G39" s="249"/>
      <c r="H39" s="250"/>
      <c r="I39" s="1">
        <v>143</v>
      </c>
      <c r="J39" s="7"/>
      <c r="K39" s="7"/>
      <c r="L39" s="7"/>
      <c r="M39" s="7"/>
    </row>
    <row r="40" spans="1:13" ht="12.75">
      <c r="A40" s="248" t="s">
        <v>214</v>
      </c>
      <c r="B40" s="249"/>
      <c r="C40" s="249"/>
      <c r="D40" s="249"/>
      <c r="E40" s="249"/>
      <c r="F40" s="249"/>
      <c r="G40" s="249"/>
      <c r="H40" s="250"/>
      <c r="I40" s="1">
        <v>144</v>
      </c>
      <c r="J40" s="7"/>
      <c r="K40" s="7"/>
      <c r="L40" s="7"/>
      <c r="M40" s="7"/>
    </row>
    <row r="41" spans="1:13" ht="12.75">
      <c r="A41" s="248" t="s">
        <v>215</v>
      </c>
      <c r="B41" s="249"/>
      <c r="C41" s="249"/>
      <c r="D41" s="249"/>
      <c r="E41" s="249"/>
      <c r="F41" s="249"/>
      <c r="G41" s="249"/>
      <c r="H41" s="250"/>
      <c r="I41" s="1">
        <v>145</v>
      </c>
      <c r="J41" s="7"/>
      <c r="K41" s="7"/>
      <c r="L41" s="7"/>
      <c r="M41" s="7"/>
    </row>
    <row r="42" spans="1:13" ht="12.75">
      <c r="A42" s="248" t="s">
        <v>204</v>
      </c>
      <c r="B42" s="249"/>
      <c r="C42" s="249"/>
      <c r="D42" s="249"/>
      <c r="E42" s="249"/>
      <c r="F42" s="249"/>
      <c r="G42" s="249"/>
      <c r="H42" s="250"/>
      <c r="I42" s="1">
        <v>146</v>
      </c>
      <c r="J42" s="43">
        <f>J7+J27+J38+J40</f>
        <v>571468377</v>
      </c>
      <c r="K42" s="43">
        <f>K7+K27+K38+K40</f>
        <v>507380015</v>
      </c>
      <c r="L42" s="43">
        <f>L7+L27+L38+L40</f>
        <v>647657933</v>
      </c>
      <c r="M42" s="43">
        <f>M7+M27+M38+M40</f>
        <v>581831552</v>
      </c>
    </row>
    <row r="43" spans="1:13" ht="12.75">
      <c r="A43" s="248" t="s">
        <v>205</v>
      </c>
      <c r="B43" s="249"/>
      <c r="C43" s="249"/>
      <c r="D43" s="249"/>
      <c r="E43" s="249"/>
      <c r="F43" s="249"/>
      <c r="G43" s="249"/>
      <c r="H43" s="250"/>
      <c r="I43" s="1">
        <v>147</v>
      </c>
      <c r="J43" s="43">
        <f>J10+J33+J39+J41</f>
        <v>625654404</v>
      </c>
      <c r="K43" s="43">
        <f>K10+K33+K39+K41</f>
        <v>414288962</v>
      </c>
      <c r="L43" s="43">
        <f>L10+L33+L39+L41</f>
        <v>719915917</v>
      </c>
      <c r="M43" s="43">
        <f>M10+M33+M39+M41</f>
        <v>478112092</v>
      </c>
    </row>
    <row r="44" spans="1:13" ht="12.75">
      <c r="A44" s="248" t="s">
        <v>223</v>
      </c>
      <c r="B44" s="249"/>
      <c r="C44" s="249"/>
      <c r="D44" s="249"/>
      <c r="E44" s="249"/>
      <c r="F44" s="249"/>
      <c r="G44" s="249"/>
      <c r="H44" s="250"/>
      <c r="I44" s="1">
        <v>148</v>
      </c>
      <c r="J44" s="43">
        <f>J42-J43</f>
        <v>-54186027</v>
      </c>
      <c r="K44" s="43">
        <f>K42-K43</f>
        <v>93091053</v>
      </c>
      <c r="L44" s="43">
        <f>L42-L43</f>
        <v>-72257984</v>
      </c>
      <c r="M44" s="43">
        <f>M42-M43</f>
        <v>103719460</v>
      </c>
    </row>
    <row r="45" spans="1:13" ht="12.75">
      <c r="A45" s="268" t="s">
        <v>207</v>
      </c>
      <c r="B45" s="269"/>
      <c r="C45" s="269"/>
      <c r="D45" s="269"/>
      <c r="E45" s="269"/>
      <c r="F45" s="269"/>
      <c r="G45" s="269"/>
      <c r="H45" s="270"/>
      <c r="I45" s="1">
        <v>149</v>
      </c>
      <c r="J45" s="43">
        <f>IF(J42&gt;J43,J42-J43,0)</f>
        <v>0</v>
      </c>
      <c r="K45" s="43">
        <f>IF(K42&gt;K43,K42-K43,0)</f>
        <v>93091053</v>
      </c>
      <c r="L45" s="43">
        <f>IF(L42&gt;L43,L42-L43,0)</f>
        <v>0</v>
      </c>
      <c r="M45" s="43">
        <f>IF(M42&gt;M43,M42-M43,0)</f>
        <v>103719460</v>
      </c>
    </row>
    <row r="46" spans="1:13" ht="12.75">
      <c r="A46" s="268" t="s">
        <v>208</v>
      </c>
      <c r="B46" s="269"/>
      <c r="C46" s="269"/>
      <c r="D46" s="269"/>
      <c r="E46" s="269"/>
      <c r="F46" s="269"/>
      <c r="G46" s="269"/>
      <c r="H46" s="270"/>
      <c r="I46" s="1">
        <v>150</v>
      </c>
      <c r="J46" s="43">
        <f>IF(J43&gt;J42,J43-J42,0)</f>
        <v>54186027</v>
      </c>
      <c r="K46" s="43">
        <f>IF(K43&gt;K42,K43-K42,0)</f>
        <v>0</v>
      </c>
      <c r="L46" s="43">
        <f>IF(L43&gt;L42,L43-L42,0)</f>
        <v>72257984</v>
      </c>
      <c r="M46" s="43">
        <f>IF(M43&gt;M42,M43-M42,0)</f>
        <v>0</v>
      </c>
    </row>
    <row r="47" spans="1:13" ht="12.75">
      <c r="A47" s="248" t="s">
        <v>206</v>
      </c>
      <c r="B47" s="249"/>
      <c r="C47" s="249"/>
      <c r="D47" s="249"/>
      <c r="E47" s="249"/>
      <c r="F47" s="249"/>
      <c r="G47" s="249"/>
      <c r="H47" s="250"/>
      <c r="I47" s="1">
        <v>151</v>
      </c>
      <c r="J47" s="7">
        <v>-128203</v>
      </c>
      <c r="K47" s="7"/>
      <c r="L47" s="7"/>
      <c r="M47" s="7"/>
    </row>
    <row r="48" spans="1:13" ht="12.75">
      <c r="A48" s="248" t="s">
        <v>224</v>
      </c>
      <c r="B48" s="249"/>
      <c r="C48" s="249"/>
      <c r="D48" s="249"/>
      <c r="E48" s="249"/>
      <c r="F48" s="249"/>
      <c r="G48" s="249"/>
      <c r="H48" s="250"/>
      <c r="I48" s="1">
        <v>152</v>
      </c>
      <c r="J48" s="43">
        <f>J44-J47</f>
        <v>-54057824</v>
      </c>
      <c r="K48" s="43">
        <f>K44-K47</f>
        <v>93091053</v>
      </c>
      <c r="L48" s="43">
        <f>L44-L47</f>
        <v>-72257984</v>
      </c>
      <c r="M48" s="43">
        <f>M44-M47</f>
        <v>103719460</v>
      </c>
    </row>
    <row r="49" spans="1:13" ht="12.75">
      <c r="A49" s="268" t="s">
        <v>182</v>
      </c>
      <c r="B49" s="269"/>
      <c r="C49" s="269"/>
      <c r="D49" s="269"/>
      <c r="E49" s="269"/>
      <c r="F49" s="269"/>
      <c r="G49" s="269"/>
      <c r="H49" s="270"/>
      <c r="I49" s="1">
        <v>153</v>
      </c>
      <c r="J49" s="43">
        <f>IF(J48&gt;0,J48,0)</f>
        <v>0</v>
      </c>
      <c r="K49" s="43">
        <f>IF(K48&gt;0,K48,0)</f>
        <v>93091053</v>
      </c>
      <c r="L49" s="43">
        <f>IF(L48&gt;0,L48,0)</f>
        <v>0</v>
      </c>
      <c r="M49" s="43">
        <f>IF(M48&gt;0,M48,0)</f>
        <v>103719460</v>
      </c>
    </row>
    <row r="50" spans="1:13" ht="12.75">
      <c r="A50" s="298" t="s">
        <v>209</v>
      </c>
      <c r="B50" s="299"/>
      <c r="C50" s="299"/>
      <c r="D50" s="299"/>
      <c r="E50" s="299"/>
      <c r="F50" s="299"/>
      <c r="G50" s="299"/>
      <c r="H50" s="300"/>
      <c r="I50" s="2">
        <v>154</v>
      </c>
      <c r="J50" s="51">
        <f>IF(J48&lt;0,-J48,0)</f>
        <v>54057824</v>
      </c>
      <c r="K50" s="51">
        <f>IF(K48&lt;0,-K48,0)</f>
        <v>0</v>
      </c>
      <c r="L50" s="51">
        <f>IF(L48&lt;0,-L48,0)</f>
        <v>72257984</v>
      </c>
      <c r="M50" s="51">
        <f>IF(M48&lt;0,-M48,0)</f>
        <v>0</v>
      </c>
    </row>
    <row r="51" spans="1:13" ht="12.75" customHeight="1">
      <c r="A51" s="265" t="s">
        <v>298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</row>
    <row r="52" spans="1:13" ht="12.75" customHeight="1">
      <c r="A52" s="245" t="s">
        <v>177</v>
      </c>
      <c r="B52" s="246"/>
      <c r="C52" s="246"/>
      <c r="D52" s="246"/>
      <c r="E52" s="246"/>
      <c r="F52" s="246"/>
      <c r="G52" s="246"/>
      <c r="H52" s="246"/>
      <c r="I52" s="45"/>
      <c r="J52" s="45"/>
      <c r="K52" s="45"/>
      <c r="L52" s="45"/>
      <c r="M52" s="121"/>
    </row>
    <row r="53" spans="1:13" ht="12.75">
      <c r="A53" s="294" t="s">
        <v>221</v>
      </c>
      <c r="B53" s="295"/>
      <c r="C53" s="295"/>
      <c r="D53" s="295"/>
      <c r="E53" s="295"/>
      <c r="F53" s="295"/>
      <c r="G53" s="295"/>
      <c r="H53" s="296"/>
      <c r="I53" s="1">
        <v>155</v>
      </c>
      <c r="J53" s="7">
        <f>+J48-J54</f>
        <v>-45413573</v>
      </c>
      <c r="K53" s="7">
        <f>+K48-K54</f>
        <v>94294558</v>
      </c>
      <c r="L53" s="7">
        <f>+L48-L54</f>
        <v>-63336319</v>
      </c>
      <c r="M53" s="7">
        <f>+M48-M54</f>
        <v>104556414</v>
      </c>
    </row>
    <row r="54" spans="1:13" ht="12.75">
      <c r="A54" s="294" t="s">
        <v>222</v>
      </c>
      <c r="B54" s="295"/>
      <c r="C54" s="295"/>
      <c r="D54" s="295"/>
      <c r="E54" s="295"/>
      <c r="F54" s="295"/>
      <c r="G54" s="295"/>
      <c r="H54" s="296"/>
      <c r="I54" s="1">
        <v>156</v>
      </c>
      <c r="J54" s="147">
        <v>-8644251</v>
      </c>
      <c r="K54" s="8">
        <v>-1203505</v>
      </c>
      <c r="L54" s="147">
        <v>-8921665</v>
      </c>
      <c r="M54" s="8">
        <f>+L54+8084711</f>
        <v>-836954</v>
      </c>
    </row>
    <row r="55" spans="1:13" ht="12.75" customHeight="1">
      <c r="A55" s="265" t="s">
        <v>179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97"/>
    </row>
    <row r="56" spans="1:13" ht="12.75">
      <c r="A56" s="245" t="s">
        <v>193</v>
      </c>
      <c r="B56" s="246"/>
      <c r="C56" s="246"/>
      <c r="D56" s="246"/>
      <c r="E56" s="246"/>
      <c r="F56" s="246"/>
      <c r="G56" s="246"/>
      <c r="H56" s="247"/>
      <c r="I56" s="9">
        <v>157</v>
      </c>
      <c r="J56" s="6">
        <f>+J48</f>
        <v>-54057824</v>
      </c>
      <c r="K56" s="6">
        <f>+K48</f>
        <v>93091053</v>
      </c>
      <c r="L56" s="6">
        <f>+L48</f>
        <v>-72257984</v>
      </c>
      <c r="M56" s="6">
        <f>+M48</f>
        <v>103719460</v>
      </c>
    </row>
    <row r="57" spans="1:13" ht="12.75">
      <c r="A57" s="248" t="s">
        <v>210</v>
      </c>
      <c r="B57" s="249"/>
      <c r="C57" s="249"/>
      <c r="D57" s="249"/>
      <c r="E57" s="249"/>
      <c r="F57" s="249"/>
      <c r="G57" s="249"/>
      <c r="H57" s="250"/>
      <c r="I57" s="1">
        <v>158</v>
      </c>
      <c r="J57" s="43">
        <f>SUM(J58:J64)</f>
        <v>15028</v>
      </c>
      <c r="K57" s="43">
        <f>SUM(K58:K64)</f>
        <v>9862</v>
      </c>
      <c r="L57" s="43">
        <f>SUM(L58:L64)</f>
        <v>22324</v>
      </c>
      <c r="M57" s="43">
        <f>SUM(M58:M64)</f>
        <v>22324</v>
      </c>
    </row>
    <row r="58" spans="1:13" ht="12.75">
      <c r="A58" s="248" t="s">
        <v>216</v>
      </c>
      <c r="B58" s="249"/>
      <c r="C58" s="249"/>
      <c r="D58" s="249"/>
      <c r="E58" s="249"/>
      <c r="F58" s="249"/>
      <c r="G58" s="249"/>
      <c r="H58" s="250"/>
      <c r="I58" s="1">
        <v>159</v>
      </c>
      <c r="J58" s="7"/>
      <c r="K58" s="7"/>
      <c r="L58" s="7"/>
      <c r="M58" s="7"/>
    </row>
    <row r="59" spans="1:13" ht="12.75">
      <c r="A59" s="291" t="s">
        <v>344</v>
      </c>
      <c r="B59" s="292"/>
      <c r="C59" s="292"/>
      <c r="D59" s="292"/>
      <c r="E59" s="292"/>
      <c r="F59" s="292"/>
      <c r="G59" s="292"/>
      <c r="H59" s="293"/>
      <c r="I59" s="1">
        <v>160</v>
      </c>
      <c r="J59" s="7"/>
      <c r="K59" s="7"/>
      <c r="L59" s="7"/>
      <c r="M59" s="7"/>
    </row>
    <row r="60" spans="1:13" ht="12.75">
      <c r="A60" s="291" t="s">
        <v>345</v>
      </c>
      <c r="B60" s="292"/>
      <c r="C60" s="292"/>
      <c r="D60" s="292"/>
      <c r="E60" s="292"/>
      <c r="F60" s="292"/>
      <c r="G60" s="292"/>
      <c r="H60" s="293"/>
      <c r="I60" s="1">
        <v>161</v>
      </c>
      <c r="J60" s="7">
        <v>15028</v>
      </c>
      <c r="K60" s="7">
        <v>9862</v>
      </c>
      <c r="L60" s="7">
        <v>22324</v>
      </c>
      <c r="M60" s="7">
        <v>22324</v>
      </c>
    </row>
    <row r="61" spans="1:13" ht="12.75">
      <c r="A61" s="248" t="s">
        <v>217</v>
      </c>
      <c r="B61" s="249"/>
      <c r="C61" s="249"/>
      <c r="D61" s="249"/>
      <c r="E61" s="249"/>
      <c r="F61" s="249"/>
      <c r="G61" s="249"/>
      <c r="H61" s="250"/>
      <c r="I61" s="1">
        <v>162</v>
      </c>
      <c r="J61" s="7"/>
      <c r="K61" s="7"/>
      <c r="L61" s="7"/>
      <c r="M61" s="7"/>
    </row>
    <row r="62" spans="1:13" ht="12.75">
      <c r="A62" s="248" t="s">
        <v>218</v>
      </c>
      <c r="B62" s="249"/>
      <c r="C62" s="249"/>
      <c r="D62" s="249"/>
      <c r="E62" s="249"/>
      <c r="F62" s="249"/>
      <c r="G62" s="249"/>
      <c r="H62" s="250"/>
      <c r="I62" s="1">
        <v>163</v>
      </c>
      <c r="J62" s="7"/>
      <c r="K62" s="7"/>
      <c r="L62" s="7"/>
      <c r="M62" s="7"/>
    </row>
    <row r="63" spans="1:13" ht="12.75">
      <c r="A63" s="248" t="s">
        <v>219</v>
      </c>
      <c r="B63" s="249"/>
      <c r="C63" s="249"/>
      <c r="D63" s="249"/>
      <c r="E63" s="249"/>
      <c r="F63" s="249"/>
      <c r="G63" s="249"/>
      <c r="H63" s="250"/>
      <c r="I63" s="1">
        <v>164</v>
      </c>
      <c r="J63" s="7"/>
      <c r="K63" s="7"/>
      <c r="L63" s="7"/>
      <c r="M63" s="7"/>
    </row>
    <row r="64" spans="1:13" ht="12.75">
      <c r="A64" s="248" t="s">
        <v>220</v>
      </c>
      <c r="B64" s="249"/>
      <c r="C64" s="249"/>
      <c r="D64" s="249"/>
      <c r="E64" s="249"/>
      <c r="F64" s="249"/>
      <c r="G64" s="249"/>
      <c r="H64" s="250"/>
      <c r="I64" s="1">
        <v>165</v>
      </c>
      <c r="J64" s="7"/>
      <c r="K64" s="7"/>
      <c r="L64" s="7"/>
      <c r="M64" s="7"/>
    </row>
    <row r="65" spans="1:13" ht="12.75">
      <c r="A65" s="248" t="s">
        <v>211</v>
      </c>
      <c r="B65" s="249"/>
      <c r="C65" s="249"/>
      <c r="D65" s="249"/>
      <c r="E65" s="249"/>
      <c r="F65" s="249"/>
      <c r="G65" s="249"/>
      <c r="H65" s="250"/>
      <c r="I65" s="1">
        <v>166</v>
      </c>
      <c r="J65" s="7">
        <v>3005</v>
      </c>
      <c r="K65" s="7">
        <v>1972</v>
      </c>
      <c r="L65" s="7">
        <v>4465</v>
      </c>
      <c r="M65" s="7">
        <v>4465</v>
      </c>
    </row>
    <row r="66" spans="1:13" ht="12.75">
      <c r="A66" s="291" t="s">
        <v>346</v>
      </c>
      <c r="B66" s="292"/>
      <c r="C66" s="292"/>
      <c r="D66" s="292"/>
      <c r="E66" s="292"/>
      <c r="F66" s="292"/>
      <c r="G66" s="292"/>
      <c r="H66" s="293"/>
      <c r="I66" s="1">
        <v>167</v>
      </c>
      <c r="J66" s="43">
        <f>J57-J65</f>
        <v>12023</v>
      </c>
      <c r="K66" s="43">
        <f>K57-K65</f>
        <v>7890</v>
      </c>
      <c r="L66" s="43">
        <f>L57-L65</f>
        <v>17859</v>
      </c>
      <c r="M66" s="43">
        <f>M57-M65</f>
        <v>17859</v>
      </c>
    </row>
    <row r="67" spans="1:13" ht="12.75">
      <c r="A67" s="248" t="s">
        <v>183</v>
      </c>
      <c r="B67" s="249"/>
      <c r="C67" s="249"/>
      <c r="D67" s="249"/>
      <c r="E67" s="249"/>
      <c r="F67" s="249"/>
      <c r="G67" s="249"/>
      <c r="H67" s="250"/>
      <c r="I67" s="1">
        <v>168</v>
      </c>
      <c r="J67" s="51">
        <f>J56+J66</f>
        <v>-54045801</v>
      </c>
      <c r="K67" s="51">
        <f>K56+K66</f>
        <v>93098943</v>
      </c>
      <c r="L67" s="51">
        <f>L56+L66</f>
        <v>-72240125</v>
      </c>
      <c r="M67" s="51">
        <f>M56+M66</f>
        <v>103737319</v>
      </c>
    </row>
    <row r="68" spans="1:13" ht="12.75" customHeight="1">
      <c r="A68" s="310" t="s">
        <v>299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2"/>
    </row>
    <row r="69" spans="1:13" ht="12.75" customHeight="1">
      <c r="A69" s="313" t="s">
        <v>178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5"/>
    </row>
    <row r="70" spans="1:13" ht="12.75">
      <c r="A70" s="294" t="s">
        <v>221</v>
      </c>
      <c r="B70" s="295"/>
      <c r="C70" s="295"/>
      <c r="D70" s="295"/>
      <c r="E70" s="295"/>
      <c r="F70" s="295"/>
      <c r="G70" s="295"/>
      <c r="H70" s="296"/>
      <c r="I70" s="1">
        <v>169</v>
      </c>
      <c r="J70" s="7">
        <f>+J67-J71</f>
        <v>-45401550</v>
      </c>
      <c r="K70" s="7">
        <f>+K67-K71</f>
        <v>94302448</v>
      </c>
      <c r="L70" s="7">
        <f>+L67-L71</f>
        <v>-63318460</v>
      </c>
      <c r="M70" s="7">
        <f>+M67-M71</f>
        <v>104574273</v>
      </c>
    </row>
    <row r="71" spans="1:13" ht="12.75">
      <c r="A71" s="307" t="s">
        <v>222</v>
      </c>
      <c r="B71" s="308"/>
      <c r="C71" s="308"/>
      <c r="D71" s="308"/>
      <c r="E71" s="308"/>
      <c r="F71" s="308"/>
      <c r="G71" s="308"/>
      <c r="H71" s="309"/>
      <c r="I71" s="4">
        <v>170</v>
      </c>
      <c r="J71" s="8">
        <f>+J54</f>
        <v>-8644251</v>
      </c>
      <c r="K71" s="8">
        <f>+K54</f>
        <v>-1203505</v>
      </c>
      <c r="L71" s="8">
        <f>+L54</f>
        <v>-8921665</v>
      </c>
      <c r="M71" s="8">
        <f>+M54</f>
        <v>-836954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conditionalFormatting sqref="L54">
    <cfRule type="cellIs" priority="2" dxfId="1" operator="notEqual" stopIfTrue="1">
      <formula>ROUND(L54,0)</formula>
    </cfRule>
  </conditionalFormatting>
  <conditionalFormatting sqref="J54">
    <cfRule type="cellIs" priority="1" dxfId="1" operator="notEqual" stopIfTrue="1">
      <formula>ROUND(J54,0)</formula>
    </cfRule>
  </conditionalFormatting>
  <dataValidations count="2">
    <dataValidation allowBlank="1" sqref="J55:L65536 L1:L53 A1:I65536 J1:K52 J53 K53:K54 M1:IV65536"/>
    <dataValidation type="whole" operator="notEqual" allowBlank="1" showInputMessage="1" showErrorMessage="1" errorTitle="Pogrešan upis" error="Dopušten je upis samo cjelobrojnih vrijednosti" sqref="L54 J54">
      <formula1>999999999999</formula1>
    </dataValidation>
  </dataValidations>
  <printOptions/>
  <pageMargins left="0.5511811023622047" right="0.35433070866141736" top="0.984251968503937" bottom="0.5905511811023623" header="0.5118110236220472" footer="0.5118110236220472"/>
  <pageSetup fitToHeight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10" zoomScaleSheetLayoutView="110" zoomScalePageLayoutView="0" workbookViewId="0" topLeftCell="A31">
      <selection activeCell="L50" sqref="L50:L55"/>
    </sheetView>
  </sheetViews>
  <sheetFormatPr defaultColWidth="9.140625" defaultRowHeight="12.75"/>
  <cols>
    <col min="1" max="9" width="9.140625" style="42" customWidth="1"/>
    <col min="10" max="10" width="10.57421875" style="42" customWidth="1"/>
    <col min="11" max="11" width="10.421875" style="42" bestFit="1" customWidth="1"/>
    <col min="12" max="12" width="11.28125" style="131" bestFit="1" customWidth="1"/>
    <col min="13" max="13" width="12.00390625" style="132" bestFit="1" customWidth="1"/>
    <col min="14" max="14" width="11.28125" style="42" bestFit="1" customWidth="1"/>
    <col min="15" max="16384" width="9.140625" style="42" customWidth="1"/>
  </cols>
  <sheetData>
    <row r="1" spans="1:11" ht="12.75" customHeight="1">
      <c r="A1" s="319" t="s">
        <v>155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2.75" customHeight="1">
      <c r="A2" s="320" t="s">
        <v>374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2.75" customHeight="1">
      <c r="A3" s="316" t="s">
        <v>337</v>
      </c>
      <c r="B3" s="317"/>
      <c r="C3" s="317"/>
      <c r="D3" s="317"/>
      <c r="E3" s="317"/>
      <c r="F3" s="317"/>
      <c r="G3" s="317"/>
      <c r="H3" s="317"/>
      <c r="I3" s="317"/>
      <c r="J3" s="317"/>
      <c r="K3" s="318"/>
    </row>
    <row r="4" spans="1:11" ht="23.25">
      <c r="A4" s="321" t="s">
        <v>52</v>
      </c>
      <c r="B4" s="321"/>
      <c r="C4" s="321"/>
      <c r="D4" s="321"/>
      <c r="E4" s="321"/>
      <c r="F4" s="321"/>
      <c r="G4" s="321"/>
      <c r="H4" s="321"/>
      <c r="I4" s="55" t="s">
        <v>266</v>
      </c>
      <c r="J4" s="56" t="s">
        <v>304</v>
      </c>
      <c r="K4" s="56" t="s">
        <v>305</v>
      </c>
    </row>
    <row r="5" spans="1:11" ht="12.75">
      <c r="A5" s="322">
        <v>1</v>
      </c>
      <c r="B5" s="322"/>
      <c r="C5" s="322"/>
      <c r="D5" s="322"/>
      <c r="E5" s="322"/>
      <c r="F5" s="322"/>
      <c r="G5" s="322"/>
      <c r="H5" s="322"/>
      <c r="I5" s="57">
        <v>2</v>
      </c>
      <c r="J5" s="58" t="s">
        <v>270</v>
      </c>
      <c r="K5" s="58" t="s">
        <v>271</v>
      </c>
    </row>
    <row r="6" spans="1:11" ht="12.75">
      <c r="A6" s="265" t="s">
        <v>147</v>
      </c>
      <c r="B6" s="276"/>
      <c r="C6" s="276"/>
      <c r="D6" s="276"/>
      <c r="E6" s="276"/>
      <c r="F6" s="276"/>
      <c r="G6" s="276"/>
      <c r="H6" s="276"/>
      <c r="I6" s="323"/>
      <c r="J6" s="323"/>
      <c r="K6" s="324"/>
    </row>
    <row r="7" spans="1:14" ht="12.75">
      <c r="A7" s="259" t="s">
        <v>34</v>
      </c>
      <c r="B7" s="260"/>
      <c r="C7" s="260"/>
      <c r="D7" s="260"/>
      <c r="E7" s="260"/>
      <c r="F7" s="260"/>
      <c r="G7" s="260"/>
      <c r="H7" s="260"/>
      <c r="I7" s="1">
        <v>1</v>
      </c>
      <c r="J7" s="146">
        <v>-54186027</v>
      </c>
      <c r="K7" s="146">
        <v>-72257984</v>
      </c>
      <c r="L7" s="117"/>
      <c r="M7" s="117"/>
      <c r="N7" s="110"/>
    </row>
    <row r="8" spans="1:12" ht="12.75">
      <c r="A8" s="259" t="s">
        <v>35</v>
      </c>
      <c r="B8" s="260"/>
      <c r="C8" s="260"/>
      <c r="D8" s="260"/>
      <c r="E8" s="260"/>
      <c r="F8" s="260"/>
      <c r="G8" s="260"/>
      <c r="H8" s="260"/>
      <c r="I8" s="1">
        <v>2</v>
      </c>
      <c r="J8" s="146">
        <v>165705733</v>
      </c>
      <c r="K8" s="146">
        <v>194096778</v>
      </c>
      <c r="L8" s="117"/>
    </row>
    <row r="9" spans="1:11" ht="12.75">
      <c r="A9" s="259" t="s">
        <v>36</v>
      </c>
      <c r="B9" s="260"/>
      <c r="C9" s="260"/>
      <c r="D9" s="260"/>
      <c r="E9" s="260"/>
      <c r="F9" s="260"/>
      <c r="G9" s="260"/>
      <c r="H9" s="260"/>
      <c r="I9" s="1">
        <v>3</v>
      </c>
      <c r="J9" s="146">
        <v>252847394</v>
      </c>
      <c r="K9" s="146">
        <v>320674450</v>
      </c>
    </row>
    <row r="10" spans="1:11" ht="12.75">
      <c r="A10" s="259" t="s">
        <v>37</v>
      </c>
      <c r="B10" s="260"/>
      <c r="C10" s="260"/>
      <c r="D10" s="260"/>
      <c r="E10" s="260"/>
      <c r="F10" s="260"/>
      <c r="G10" s="260"/>
      <c r="H10" s="260"/>
      <c r="I10" s="1">
        <v>4</v>
      </c>
      <c r="J10" s="146"/>
      <c r="K10" s="146"/>
    </row>
    <row r="11" spans="1:11" ht="12.75">
      <c r="A11" s="259" t="s">
        <v>38</v>
      </c>
      <c r="B11" s="260"/>
      <c r="C11" s="260"/>
      <c r="D11" s="260"/>
      <c r="E11" s="260"/>
      <c r="F11" s="260"/>
      <c r="G11" s="260"/>
      <c r="H11" s="260"/>
      <c r="I11" s="1">
        <v>5</v>
      </c>
      <c r="J11" s="146"/>
      <c r="K11" s="146"/>
    </row>
    <row r="12" spans="1:11" ht="12.75">
      <c r="A12" s="259" t="s">
        <v>44</v>
      </c>
      <c r="B12" s="260"/>
      <c r="C12" s="260"/>
      <c r="D12" s="260"/>
      <c r="E12" s="260"/>
      <c r="F12" s="260"/>
      <c r="G12" s="260"/>
      <c r="H12" s="260"/>
      <c r="I12" s="1">
        <v>6</v>
      </c>
      <c r="J12" s="146">
        <v>104704</v>
      </c>
      <c r="K12" s="146"/>
    </row>
    <row r="13" spans="1:11" ht="12.75">
      <c r="A13" s="248" t="s">
        <v>148</v>
      </c>
      <c r="B13" s="249"/>
      <c r="C13" s="249"/>
      <c r="D13" s="249"/>
      <c r="E13" s="249"/>
      <c r="F13" s="249"/>
      <c r="G13" s="249"/>
      <c r="H13" s="249"/>
      <c r="I13" s="1">
        <v>7</v>
      </c>
      <c r="J13" s="43">
        <f>SUM(J7:J12)</f>
        <v>364471804</v>
      </c>
      <c r="K13" s="43">
        <f>SUM(K7:K12)</f>
        <v>442513244</v>
      </c>
    </row>
    <row r="14" spans="1:11" ht="12.75">
      <c r="A14" s="259" t="s">
        <v>45</v>
      </c>
      <c r="B14" s="260"/>
      <c r="C14" s="260"/>
      <c r="D14" s="260"/>
      <c r="E14" s="260"/>
      <c r="F14" s="260"/>
      <c r="G14" s="260"/>
      <c r="H14" s="260"/>
      <c r="I14" s="1">
        <v>8</v>
      </c>
      <c r="J14" s="7"/>
      <c r="K14" s="7"/>
    </row>
    <row r="15" spans="1:11" ht="12.75">
      <c r="A15" s="259" t="s">
        <v>46</v>
      </c>
      <c r="B15" s="260"/>
      <c r="C15" s="260"/>
      <c r="D15" s="260"/>
      <c r="E15" s="260"/>
      <c r="F15" s="260"/>
      <c r="G15" s="260"/>
      <c r="H15" s="260"/>
      <c r="I15" s="1">
        <v>9</v>
      </c>
      <c r="J15" s="7">
        <v>53938201</v>
      </c>
      <c r="K15" s="7">
        <f>81929437+1</f>
        <v>81929438</v>
      </c>
    </row>
    <row r="16" spans="1:11" ht="12.75">
      <c r="A16" s="259" t="s">
        <v>47</v>
      </c>
      <c r="B16" s="260"/>
      <c r="C16" s="260"/>
      <c r="D16" s="260"/>
      <c r="E16" s="260"/>
      <c r="F16" s="260"/>
      <c r="G16" s="260"/>
      <c r="H16" s="260"/>
      <c r="I16" s="1">
        <v>10</v>
      </c>
      <c r="J16" s="7">
        <v>3704489</v>
      </c>
      <c r="K16" s="7">
        <v>3200773</v>
      </c>
    </row>
    <row r="17" spans="1:11" ht="12.75">
      <c r="A17" s="259" t="s">
        <v>48</v>
      </c>
      <c r="B17" s="260"/>
      <c r="C17" s="260"/>
      <c r="D17" s="260"/>
      <c r="E17" s="260"/>
      <c r="F17" s="260"/>
      <c r="G17" s="260"/>
      <c r="H17" s="260"/>
      <c r="I17" s="1">
        <v>11</v>
      </c>
      <c r="J17" s="7">
        <v>89731181</v>
      </c>
      <c r="K17" s="7">
        <v>81575949</v>
      </c>
    </row>
    <row r="18" spans="1:11" ht="12.75">
      <c r="A18" s="248" t="s">
        <v>149</v>
      </c>
      <c r="B18" s="249"/>
      <c r="C18" s="249"/>
      <c r="D18" s="249"/>
      <c r="E18" s="249"/>
      <c r="F18" s="249"/>
      <c r="G18" s="249"/>
      <c r="H18" s="249"/>
      <c r="I18" s="1">
        <v>12</v>
      </c>
      <c r="J18" s="53">
        <f>SUM(J14:J17)</f>
        <v>147373871</v>
      </c>
      <c r="K18" s="53">
        <f>SUM(K14:K17)</f>
        <v>166706160</v>
      </c>
    </row>
    <row r="19" spans="1:11" ht="12.75">
      <c r="A19" s="248" t="s">
        <v>347</v>
      </c>
      <c r="B19" s="249"/>
      <c r="C19" s="249"/>
      <c r="D19" s="249"/>
      <c r="E19" s="249"/>
      <c r="F19" s="249"/>
      <c r="G19" s="249"/>
      <c r="H19" s="250"/>
      <c r="I19" s="1">
        <v>13</v>
      </c>
      <c r="J19" s="43">
        <f>IF(J13&gt;J18,J13-J18,0)</f>
        <v>217097933</v>
      </c>
      <c r="K19" s="43">
        <f>IF(K13&gt;K18,K13-K18,0)</f>
        <v>275807084</v>
      </c>
    </row>
    <row r="20" spans="1:13" ht="12.75">
      <c r="A20" s="262" t="s">
        <v>348</v>
      </c>
      <c r="B20" s="263"/>
      <c r="C20" s="263"/>
      <c r="D20" s="263"/>
      <c r="E20" s="263"/>
      <c r="F20" s="263"/>
      <c r="G20" s="263"/>
      <c r="H20" s="264"/>
      <c r="I20" s="1">
        <v>14</v>
      </c>
      <c r="J20" s="43">
        <f>IF(J18&gt;J13,J18-J13,0)</f>
        <v>0</v>
      </c>
      <c r="K20" s="43">
        <f>IF(K18&gt;K13,K18-K13,0)</f>
        <v>0</v>
      </c>
      <c r="M20" s="116"/>
    </row>
    <row r="21" spans="1:11" ht="12.75">
      <c r="A21" s="265" t="s">
        <v>150</v>
      </c>
      <c r="B21" s="276"/>
      <c r="C21" s="276"/>
      <c r="D21" s="276"/>
      <c r="E21" s="276"/>
      <c r="F21" s="276"/>
      <c r="G21" s="276"/>
      <c r="H21" s="276"/>
      <c r="I21" s="323"/>
      <c r="J21" s="323"/>
      <c r="K21" s="324"/>
    </row>
    <row r="22" spans="1:11" ht="12.75">
      <c r="A22" s="259" t="s">
        <v>169</v>
      </c>
      <c r="B22" s="260"/>
      <c r="C22" s="260"/>
      <c r="D22" s="260"/>
      <c r="E22" s="260"/>
      <c r="F22" s="260"/>
      <c r="G22" s="260"/>
      <c r="H22" s="260"/>
      <c r="I22" s="1">
        <v>15</v>
      </c>
      <c r="J22" s="7"/>
      <c r="K22" s="7"/>
    </row>
    <row r="23" spans="1:11" ht="12.75">
      <c r="A23" s="259" t="s">
        <v>170</v>
      </c>
      <c r="B23" s="260"/>
      <c r="C23" s="260"/>
      <c r="D23" s="260"/>
      <c r="E23" s="260"/>
      <c r="F23" s="260"/>
      <c r="G23" s="260"/>
      <c r="H23" s="260"/>
      <c r="I23" s="1">
        <v>16</v>
      </c>
      <c r="J23" s="7"/>
      <c r="K23" s="7"/>
    </row>
    <row r="24" spans="1:11" ht="12.75">
      <c r="A24" s="259" t="s">
        <v>171</v>
      </c>
      <c r="B24" s="260"/>
      <c r="C24" s="260"/>
      <c r="D24" s="260"/>
      <c r="E24" s="260"/>
      <c r="F24" s="260"/>
      <c r="G24" s="260"/>
      <c r="H24" s="260"/>
      <c r="I24" s="1">
        <v>17</v>
      </c>
      <c r="J24" s="7"/>
      <c r="K24" s="7"/>
    </row>
    <row r="25" spans="1:11" ht="12.75">
      <c r="A25" s="259" t="s">
        <v>172</v>
      </c>
      <c r="B25" s="260"/>
      <c r="C25" s="260"/>
      <c r="D25" s="260"/>
      <c r="E25" s="260"/>
      <c r="F25" s="260"/>
      <c r="G25" s="260"/>
      <c r="H25" s="260"/>
      <c r="I25" s="1">
        <v>18</v>
      </c>
      <c r="J25" s="146"/>
      <c r="K25" s="146"/>
    </row>
    <row r="26" spans="1:11" ht="12.75">
      <c r="A26" s="259" t="s">
        <v>173</v>
      </c>
      <c r="B26" s="260"/>
      <c r="C26" s="260"/>
      <c r="D26" s="260"/>
      <c r="E26" s="260"/>
      <c r="F26" s="260"/>
      <c r="G26" s="260"/>
      <c r="H26" s="260"/>
      <c r="I26" s="1">
        <v>19</v>
      </c>
      <c r="J26" s="7">
        <v>1557268</v>
      </c>
      <c r="K26" s="7"/>
    </row>
    <row r="27" spans="1:11" ht="12.75">
      <c r="A27" s="248" t="s">
        <v>159</v>
      </c>
      <c r="B27" s="249"/>
      <c r="C27" s="249"/>
      <c r="D27" s="249"/>
      <c r="E27" s="249"/>
      <c r="F27" s="249"/>
      <c r="G27" s="249"/>
      <c r="H27" s="249"/>
      <c r="I27" s="1">
        <v>20</v>
      </c>
      <c r="J27" s="43">
        <f>SUM(J22:J26)</f>
        <v>1557268</v>
      </c>
      <c r="K27" s="43">
        <f>SUM(K22:K26)</f>
        <v>0</v>
      </c>
    </row>
    <row r="28" spans="1:11" ht="12.75">
      <c r="A28" s="259" t="s">
        <v>107</v>
      </c>
      <c r="B28" s="260"/>
      <c r="C28" s="260"/>
      <c r="D28" s="260"/>
      <c r="E28" s="260"/>
      <c r="F28" s="260"/>
      <c r="G28" s="260"/>
      <c r="H28" s="260"/>
      <c r="I28" s="1">
        <v>21</v>
      </c>
      <c r="J28" s="7">
        <v>534675332</v>
      </c>
      <c r="K28" s="7">
        <v>427225224</v>
      </c>
    </row>
    <row r="29" spans="1:11" ht="12.75">
      <c r="A29" s="259" t="s">
        <v>108</v>
      </c>
      <c r="B29" s="260"/>
      <c r="C29" s="260"/>
      <c r="D29" s="260"/>
      <c r="E29" s="260"/>
      <c r="F29" s="260"/>
      <c r="G29" s="260"/>
      <c r="H29" s="260"/>
      <c r="I29" s="1">
        <v>22</v>
      </c>
      <c r="J29" s="7"/>
      <c r="K29" s="7"/>
    </row>
    <row r="30" spans="1:11" ht="12.75">
      <c r="A30" s="259" t="s">
        <v>16</v>
      </c>
      <c r="B30" s="260"/>
      <c r="C30" s="260"/>
      <c r="D30" s="260"/>
      <c r="E30" s="260"/>
      <c r="F30" s="260"/>
      <c r="G30" s="260"/>
      <c r="H30" s="260"/>
      <c r="I30" s="1">
        <v>23</v>
      </c>
      <c r="J30" s="7"/>
      <c r="K30" s="7">
        <v>172463254</v>
      </c>
    </row>
    <row r="31" spans="1:11" ht="12.75">
      <c r="A31" s="248" t="s">
        <v>5</v>
      </c>
      <c r="B31" s="249"/>
      <c r="C31" s="249"/>
      <c r="D31" s="249"/>
      <c r="E31" s="249"/>
      <c r="F31" s="249"/>
      <c r="G31" s="249"/>
      <c r="H31" s="249"/>
      <c r="I31" s="1">
        <v>24</v>
      </c>
      <c r="J31" s="43">
        <f>SUM(J28:J30)</f>
        <v>534675332</v>
      </c>
      <c r="K31" s="43">
        <f>SUM(K28:K30)</f>
        <v>599688478</v>
      </c>
    </row>
    <row r="32" spans="1:11" ht="12.75">
      <c r="A32" s="248" t="s">
        <v>349</v>
      </c>
      <c r="B32" s="249"/>
      <c r="C32" s="249"/>
      <c r="D32" s="249"/>
      <c r="E32" s="249"/>
      <c r="F32" s="249"/>
      <c r="G32" s="249"/>
      <c r="H32" s="249"/>
      <c r="I32" s="1">
        <v>25</v>
      </c>
      <c r="J32" s="43">
        <f>IF(J27&gt;J31,J27-J31,0)</f>
        <v>0</v>
      </c>
      <c r="K32" s="43">
        <f>IF(K27&gt;K31,K27-K31,0)</f>
        <v>0</v>
      </c>
    </row>
    <row r="33" spans="1:14" ht="12.75">
      <c r="A33" s="248" t="s">
        <v>350</v>
      </c>
      <c r="B33" s="249"/>
      <c r="C33" s="249"/>
      <c r="D33" s="249"/>
      <c r="E33" s="249"/>
      <c r="F33" s="249"/>
      <c r="G33" s="249"/>
      <c r="H33" s="249"/>
      <c r="I33" s="1">
        <v>26</v>
      </c>
      <c r="J33" s="43">
        <f>IF(J31&gt;J27,J31-J27,0)</f>
        <v>533118064</v>
      </c>
      <c r="K33" s="43">
        <f>IF(K31&gt;K27,K31-K27,0)</f>
        <v>599688478</v>
      </c>
      <c r="M33" s="116"/>
      <c r="N33" s="110"/>
    </row>
    <row r="34" spans="1:11" ht="12.75">
      <c r="A34" s="265" t="s">
        <v>151</v>
      </c>
      <c r="B34" s="276"/>
      <c r="C34" s="276"/>
      <c r="D34" s="276"/>
      <c r="E34" s="276"/>
      <c r="F34" s="276"/>
      <c r="G34" s="276"/>
      <c r="H34" s="276"/>
      <c r="I34" s="323"/>
      <c r="J34" s="323"/>
      <c r="K34" s="324"/>
    </row>
    <row r="35" spans="1:11" ht="12.75">
      <c r="A35" s="325" t="s">
        <v>165</v>
      </c>
      <c r="B35" s="326"/>
      <c r="C35" s="326"/>
      <c r="D35" s="326"/>
      <c r="E35" s="326"/>
      <c r="F35" s="326"/>
      <c r="G35" s="326"/>
      <c r="H35" s="326"/>
      <c r="I35" s="9">
        <v>27</v>
      </c>
      <c r="J35" s="6">
        <v>1640052</v>
      </c>
      <c r="K35" s="6"/>
    </row>
    <row r="36" spans="1:11" ht="12.75">
      <c r="A36" s="259" t="s">
        <v>27</v>
      </c>
      <c r="B36" s="260"/>
      <c r="C36" s="260"/>
      <c r="D36" s="260"/>
      <c r="E36" s="260"/>
      <c r="F36" s="260"/>
      <c r="G36" s="260"/>
      <c r="H36" s="260"/>
      <c r="I36" s="1">
        <v>28</v>
      </c>
      <c r="J36" s="7">
        <v>262628125</v>
      </c>
      <c r="K36" s="7">
        <v>309658339</v>
      </c>
    </row>
    <row r="37" spans="1:11" ht="12.75">
      <c r="A37" s="259" t="s">
        <v>28</v>
      </c>
      <c r="B37" s="260"/>
      <c r="C37" s="260"/>
      <c r="D37" s="260"/>
      <c r="E37" s="260"/>
      <c r="F37" s="260"/>
      <c r="G37" s="260"/>
      <c r="H37" s="260"/>
      <c r="I37" s="1">
        <v>29</v>
      </c>
      <c r="J37" s="7">
        <v>12023</v>
      </c>
      <c r="K37" s="7">
        <v>1029010</v>
      </c>
    </row>
    <row r="38" spans="1:11" ht="12.75">
      <c r="A38" s="248" t="s">
        <v>60</v>
      </c>
      <c r="B38" s="249"/>
      <c r="C38" s="249"/>
      <c r="D38" s="249"/>
      <c r="E38" s="249"/>
      <c r="F38" s="249"/>
      <c r="G38" s="249"/>
      <c r="H38" s="249"/>
      <c r="I38" s="1">
        <v>30</v>
      </c>
      <c r="J38" s="43">
        <f>SUM(J35:J37)</f>
        <v>264280200</v>
      </c>
      <c r="K38" s="43">
        <f>SUM(K35:K37)</f>
        <v>310687349</v>
      </c>
    </row>
    <row r="39" spans="1:11" ht="12.75">
      <c r="A39" s="259" t="s">
        <v>29</v>
      </c>
      <c r="B39" s="260"/>
      <c r="C39" s="260"/>
      <c r="D39" s="260"/>
      <c r="E39" s="260"/>
      <c r="F39" s="260"/>
      <c r="G39" s="260"/>
      <c r="H39" s="260"/>
      <c r="I39" s="1">
        <v>31</v>
      </c>
      <c r="J39" s="7"/>
      <c r="K39" s="7"/>
    </row>
    <row r="40" spans="1:11" ht="12.75">
      <c r="A40" s="259" t="s">
        <v>30</v>
      </c>
      <c r="B40" s="260"/>
      <c r="C40" s="260"/>
      <c r="D40" s="260"/>
      <c r="E40" s="260"/>
      <c r="F40" s="260"/>
      <c r="G40" s="260"/>
      <c r="H40" s="260"/>
      <c r="I40" s="1">
        <v>32</v>
      </c>
      <c r="J40" s="7">
        <v>98342353</v>
      </c>
      <c r="K40" s="7">
        <v>111730149</v>
      </c>
    </row>
    <row r="41" spans="1:11" ht="12.75">
      <c r="A41" s="259" t="s">
        <v>31</v>
      </c>
      <c r="B41" s="260"/>
      <c r="C41" s="260"/>
      <c r="D41" s="260"/>
      <c r="E41" s="260"/>
      <c r="F41" s="260"/>
      <c r="G41" s="260"/>
      <c r="H41" s="260"/>
      <c r="I41" s="1">
        <v>33</v>
      </c>
      <c r="J41" s="7"/>
      <c r="K41" s="7"/>
    </row>
    <row r="42" spans="1:11" ht="12.75">
      <c r="A42" s="259" t="s">
        <v>32</v>
      </c>
      <c r="B42" s="260"/>
      <c r="C42" s="260"/>
      <c r="D42" s="260"/>
      <c r="E42" s="260"/>
      <c r="F42" s="260"/>
      <c r="G42" s="260"/>
      <c r="H42" s="260"/>
      <c r="I42" s="1">
        <v>34</v>
      </c>
      <c r="J42" s="7"/>
      <c r="K42" s="7">
        <v>7372039</v>
      </c>
    </row>
    <row r="43" spans="1:11" ht="12.75">
      <c r="A43" s="259" t="s">
        <v>33</v>
      </c>
      <c r="B43" s="260"/>
      <c r="C43" s="260"/>
      <c r="D43" s="260"/>
      <c r="E43" s="260"/>
      <c r="F43" s="260"/>
      <c r="G43" s="260"/>
      <c r="H43" s="260"/>
      <c r="I43" s="1">
        <v>35</v>
      </c>
      <c r="J43" s="7"/>
      <c r="K43" s="7"/>
    </row>
    <row r="44" spans="1:11" ht="12.75">
      <c r="A44" s="248" t="s">
        <v>61</v>
      </c>
      <c r="B44" s="249"/>
      <c r="C44" s="249"/>
      <c r="D44" s="249"/>
      <c r="E44" s="249"/>
      <c r="F44" s="249"/>
      <c r="G44" s="249"/>
      <c r="H44" s="249"/>
      <c r="I44" s="1">
        <v>36</v>
      </c>
      <c r="J44" s="43">
        <f>SUM(J39:J43)</f>
        <v>98342353</v>
      </c>
      <c r="K44" s="43">
        <f>SUM(K39:K43)</f>
        <v>119102188</v>
      </c>
    </row>
    <row r="45" spans="1:13" ht="12.75" customHeight="1">
      <c r="A45" s="248" t="s">
        <v>351</v>
      </c>
      <c r="B45" s="249"/>
      <c r="C45" s="249"/>
      <c r="D45" s="249"/>
      <c r="E45" s="249"/>
      <c r="F45" s="249"/>
      <c r="G45" s="249"/>
      <c r="H45" s="250"/>
      <c r="I45" s="1">
        <v>37</v>
      </c>
      <c r="J45" s="43">
        <f>IF(J38&gt;J44,J38-J44,0)</f>
        <v>165937847</v>
      </c>
      <c r="K45" s="43">
        <f>IF(K38&gt;K44,K38-K44,0)</f>
        <v>191585161</v>
      </c>
      <c r="M45" s="116"/>
    </row>
    <row r="46" spans="1:11" ht="12.75" customHeight="1">
      <c r="A46" s="248" t="s">
        <v>352</v>
      </c>
      <c r="B46" s="249"/>
      <c r="C46" s="249"/>
      <c r="D46" s="249"/>
      <c r="E46" s="249"/>
      <c r="F46" s="249"/>
      <c r="G46" s="249"/>
      <c r="H46" s="250"/>
      <c r="I46" s="1">
        <v>38</v>
      </c>
      <c r="J46" s="43">
        <f>IF(J44&gt;J38,J44-J38,0)</f>
        <v>0</v>
      </c>
      <c r="K46" s="43">
        <f>IF(K44&gt;K38,K44-K38,0)</f>
        <v>0</v>
      </c>
    </row>
    <row r="47" spans="1:13" ht="12.75">
      <c r="A47" s="259" t="s">
        <v>62</v>
      </c>
      <c r="B47" s="260"/>
      <c r="C47" s="260"/>
      <c r="D47" s="260"/>
      <c r="E47" s="260"/>
      <c r="F47" s="260"/>
      <c r="G47" s="260"/>
      <c r="H47" s="260"/>
      <c r="I47" s="1">
        <v>39</v>
      </c>
      <c r="J47" s="43">
        <f>IF(J19-J20+J32-J33+J45-J46&gt;0,J19-J20+J32-J33+J45-J46,0)</f>
        <v>0</v>
      </c>
      <c r="K47" s="43">
        <f>IF(K19-K20+K32-K33+K45-K46&gt;0,K19-K20+K32-K33+K45-K46,0)</f>
        <v>0</v>
      </c>
      <c r="M47" s="116"/>
    </row>
    <row r="48" spans="1:11" ht="12.75">
      <c r="A48" s="259" t="s">
        <v>63</v>
      </c>
      <c r="B48" s="260"/>
      <c r="C48" s="260"/>
      <c r="D48" s="260"/>
      <c r="E48" s="260"/>
      <c r="F48" s="260"/>
      <c r="G48" s="260"/>
      <c r="H48" s="260"/>
      <c r="I48" s="1">
        <v>40</v>
      </c>
      <c r="J48" s="43">
        <f>IF(J20-J19+J33-J32+J46-J45&gt;0,J20-J19+J33-J32+J46-J45,0)</f>
        <v>150082284</v>
      </c>
      <c r="K48" s="43">
        <f>IF(K20-K19+K33-K32+K46-K45&gt;0,K20-K19+K33-K32+K46-K45,0)</f>
        <v>132296233</v>
      </c>
    </row>
    <row r="49" spans="1:12" ht="12.75">
      <c r="A49" s="259" t="s">
        <v>152</v>
      </c>
      <c r="B49" s="260"/>
      <c r="C49" s="260"/>
      <c r="D49" s="260"/>
      <c r="E49" s="260"/>
      <c r="F49" s="260"/>
      <c r="G49" s="260"/>
      <c r="H49" s="260"/>
      <c r="I49" s="1">
        <v>41</v>
      </c>
      <c r="J49" s="7">
        <v>274650648</v>
      </c>
      <c r="K49" s="7">
        <v>287836954</v>
      </c>
      <c r="L49" s="117"/>
    </row>
    <row r="50" spans="1:13" ht="12.75">
      <c r="A50" s="259" t="s">
        <v>166</v>
      </c>
      <c r="B50" s="260"/>
      <c r="C50" s="260"/>
      <c r="D50" s="260"/>
      <c r="E50" s="260"/>
      <c r="F50" s="260"/>
      <c r="G50" s="260"/>
      <c r="H50" s="260"/>
      <c r="I50" s="1">
        <v>42</v>
      </c>
      <c r="J50" s="7"/>
      <c r="K50" s="7"/>
      <c r="M50" s="116"/>
    </row>
    <row r="51" spans="1:13" ht="12.75">
      <c r="A51" s="259" t="s">
        <v>167</v>
      </c>
      <c r="B51" s="260"/>
      <c r="C51" s="260"/>
      <c r="D51" s="260"/>
      <c r="E51" s="260"/>
      <c r="F51" s="260"/>
      <c r="G51" s="260"/>
      <c r="H51" s="260"/>
      <c r="I51" s="1">
        <v>43</v>
      </c>
      <c r="J51" s="7">
        <f>+J48</f>
        <v>150082284</v>
      </c>
      <c r="K51" s="7">
        <f>+K48</f>
        <v>132296233</v>
      </c>
      <c r="M51" s="116"/>
    </row>
    <row r="52" spans="1:13" ht="12.75">
      <c r="A52" s="281" t="s">
        <v>168</v>
      </c>
      <c r="B52" s="282"/>
      <c r="C52" s="282"/>
      <c r="D52" s="282"/>
      <c r="E52" s="282"/>
      <c r="F52" s="282"/>
      <c r="G52" s="282"/>
      <c r="H52" s="282"/>
      <c r="I52" s="4">
        <v>44</v>
      </c>
      <c r="J52" s="51">
        <f>J49+J50-J51</f>
        <v>124568364</v>
      </c>
      <c r="K52" s="51">
        <f>K49+K50-K51</f>
        <v>155540721</v>
      </c>
      <c r="L52" s="117"/>
      <c r="M52" s="116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19" t="s">
        <v>186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2.75" customHeight="1">
      <c r="A2" s="328" t="s">
        <v>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2.75">
      <c r="A3" s="327" t="s">
        <v>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 ht="33.75">
      <c r="A4" s="321" t="s">
        <v>52</v>
      </c>
      <c r="B4" s="321"/>
      <c r="C4" s="321"/>
      <c r="D4" s="321"/>
      <c r="E4" s="321"/>
      <c r="F4" s="321"/>
      <c r="G4" s="321"/>
      <c r="H4" s="321"/>
      <c r="I4" s="55" t="s">
        <v>266</v>
      </c>
      <c r="J4" s="56" t="s">
        <v>304</v>
      </c>
      <c r="K4" s="56" t="s">
        <v>305</v>
      </c>
    </row>
    <row r="5" spans="1:11" ht="12.75">
      <c r="A5" s="329">
        <v>1</v>
      </c>
      <c r="B5" s="329"/>
      <c r="C5" s="329"/>
      <c r="D5" s="329"/>
      <c r="E5" s="329"/>
      <c r="F5" s="329"/>
      <c r="G5" s="329"/>
      <c r="H5" s="329"/>
      <c r="I5" s="61">
        <v>2</v>
      </c>
      <c r="J5" s="62" t="s">
        <v>270</v>
      </c>
      <c r="K5" s="62" t="s">
        <v>271</v>
      </c>
    </row>
    <row r="6" spans="1:11" ht="12.75">
      <c r="A6" s="265" t="s">
        <v>147</v>
      </c>
      <c r="B6" s="276"/>
      <c r="C6" s="276"/>
      <c r="D6" s="276"/>
      <c r="E6" s="276"/>
      <c r="F6" s="276"/>
      <c r="G6" s="276"/>
      <c r="H6" s="276"/>
      <c r="I6" s="323"/>
      <c r="J6" s="323"/>
      <c r="K6" s="324"/>
    </row>
    <row r="7" spans="1:11" ht="12.75">
      <c r="A7" s="259" t="s">
        <v>188</v>
      </c>
      <c r="B7" s="260"/>
      <c r="C7" s="260"/>
      <c r="D7" s="260"/>
      <c r="E7" s="260"/>
      <c r="F7" s="260"/>
      <c r="G7" s="260"/>
      <c r="H7" s="260"/>
      <c r="I7" s="1">
        <v>1</v>
      </c>
      <c r="J7" s="5"/>
      <c r="K7" s="7"/>
    </row>
    <row r="8" spans="1:11" ht="12.75">
      <c r="A8" s="259" t="s">
        <v>111</v>
      </c>
      <c r="B8" s="260"/>
      <c r="C8" s="260"/>
      <c r="D8" s="260"/>
      <c r="E8" s="260"/>
      <c r="F8" s="260"/>
      <c r="G8" s="260"/>
      <c r="H8" s="260"/>
      <c r="I8" s="1">
        <v>2</v>
      </c>
      <c r="J8" s="5"/>
      <c r="K8" s="7"/>
    </row>
    <row r="9" spans="1:11" ht="12.75">
      <c r="A9" s="259" t="s">
        <v>112</v>
      </c>
      <c r="B9" s="260"/>
      <c r="C9" s="260"/>
      <c r="D9" s="260"/>
      <c r="E9" s="260"/>
      <c r="F9" s="260"/>
      <c r="G9" s="260"/>
      <c r="H9" s="260"/>
      <c r="I9" s="1">
        <v>3</v>
      </c>
      <c r="J9" s="5"/>
      <c r="K9" s="7"/>
    </row>
    <row r="10" spans="1:11" ht="12.75">
      <c r="A10" s="259" t="s">
        <v>113</v>
      </c>
      <c r="B10" s="260"/>
      <c r="C10" s="260"/>
      <c r="D10" s="260"/>
      <c r="E10" s="260"/>
      <c r="F10" s="260"/>
      <c r="G10" s="260"/>
      <c r="H10" s="260"/>
      <c r="I10" s="1">
        <v>4</v>
      </c>
      <c r="J10" s="5"/>
      <c r="K10" s="7"/>
    </row>
    <row r="11" spans="1:11" ht="12.75">
      <c r="A11" s="259" t="s">
        <v>114</v>
      </c>
      <c r="B11" s="260"/>
      <c r="C11" s="260"/>
      <c r="D11" s="260"/>
      <c r="E11" s="260"/>
      <c r="F11" s="260"/>
      <c r="G11" s="260"/>
      <c r="H11" s="260"/>
      <c r="I11" s="1">
        <v>5</v>
      </c>
      <c r="J11" s="5"/>
      <c r="K11" s="7"/>
    </row>
    <row r="12" spans="1:11" ht="12.75">
      <c r="A12" s="248" t="s">
        <v>187</v>
      </c>
      <c r="B12" s="249"/>
      <c r="C12" s="249"/>
      <c r="D12" s="249"/>
      <c r="E12" s="249"/>
      <c r="F12" s="249"/>
      <c r="G12" s="249"/>
      <c r="H12" s="249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259" t="s">
        <v>115</v>
      </c>
      <c r="B13" s="260"/>
      <c r="C13" s="260"/>
      <c r="D13" s="260"/>
      <c r="E13" s="260"/>
      <c r="F13" s="260"/>
      <c r="G13" s="260"/>
      <c r="H13" s="260"/>
      <c r="I13" s="1">
        <v>7</v>
      </c>
      <c r="J13" s="5"/>
      <c r="K13" s="7"/>
    </row>
    <row r="14" spans="1:11" ht="12.75">
      <c r="A14" s="259" t="s">
        <v>116</v>
      </c>
      <c r="B14" s="260"/>
      <c r="C14" s="260"/>
      <c r="D14" s="260"/>
      <c r="E14" s="260"/>
      <c r="F14" s="260"/>
      <c r="G14" s="260"/>
      <c r="H14" s="260"/>
      <c r="I14" s="1">
        <v>8</v>
      </c>
      <c r="J14" s="5"/>
      <c r="K14" s="7"/>
    </row>
    <row r="15" spans="1:11" ht="12.75">
      <c r="A15" s="259" t="s">
        <v>117</v>
      </c>
      <c r="B15" s="260"/>
      <c r="C15" s="260"/>
      <c r="D15" s="260"/>
      <c r="E15" s="260"/>
      <c r="F15" s="260"/>
      <c r="G15" s="260"/>
      <c r="H15" s="260"/>
      <c r="I15" s="1">
        <v>9</v>
      </c>
      <c r="J15" s="5"/>
      <c r="K15" s="7"/>
    </row>
    <row r="16" spans="1:11" ht="12.75">
      <c r="A16" s="259" t="s">
        <v>118</v>
      </c>
      <c r="B16" s="260"/>
      <c r="C16" s="260"/>
      <c r="D16" s="260"/>
      <c r="E16" s="260"/>
      <c r="F16" s="260"/>
      <c r="G16" s="260"/>
      <c r="H16" s="260"/>
      <c r="I16" s="1">
        <v>10</v>
      </c>
      <c r="J16" s="5"/>
      <c r="K16" s="7"/>
    </row>
    <row r="17" spans="1:11" ht="12.75">
      <c r="A17" s="259" t="s">
        <v>119</v>
      </c>
      <c r="B17" s="260"/>
      <c r="C17" s="260"/>
      <c r="D17" s="260"/>
      <c r="E17" s="260"/>
      <c r="F17" s="260"/>
      <c r="G17" s="260"/>
      <c r="H17" s="260"/>
      <c r="I17" s="1">
        <v>11</v>
      </c>
      <c r="J17" s="5"/>
      <c r="K17" s="7"/>
    </row>
    <row r="18" spans="1:11" ht="12.75">
      <c r="A18" s="259" t="s">
        <v>120</v>
      </c>
      <c r="B18" s="260"/>
      <c r="C18" s="260"/>
      <c r="D18" s="260"/>
      <c r="E18" s="260"/>
      <c r="F18" s="260"/>
      <c r="G18" s="260"/>
      <c r="H18" s="260"/>
      <c r="I18" s="1">
        <v>12</v>
      </c>
      <c r="J18" s="5"/>
      <c r="K18" s="7"/>
    </row>
    <row r="19" spans="1:11" ht="12.75">
      <c r="A19" s="248" t="s">
        <v>40</v>
      </c>
      <c r="B19" s="249"/>
      <c r="C19" s="249"/>
      <c r="D19" s="249"/>
      <c r="E19" s="249"/>
      <c r="F19" s="249"/>
      <c r="G19" s="249"/>
      <c r="H19" s="249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48" t="s">
        <v>100</v>
      </c>
      <c r="B20" s="330"/>
      <c r="C20" s="330"/>
      <c r="D20" s="330"/>
      <c r="E20" s="330"/>
      <c r="F20" s="330"/>
      <c r="G20" s="330"/>
      <c r="H20" s="331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262" t="s">
        <v>101</v>
      </c>
      <c r="B21" s="332"/>
      <c r="C21" s="332"/>
      <c r="D21" s="332"/>
      <c r="E21" s="332"/>
      <c r="F21" s="332"/>
      <c r="G21" s="332"/>
      <c r="H21" s="333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65" t="s">
        <v>150</v>
      </c>
      <c r="B22" s="276"/>
      <c r="C22" s="276"/>
      <c r="D22" s="276"/>
      <c r="E22" s="276"/>
      <c r="F22" s="276"/>
      <c r="G22" s="276"/>
      <c r="H22" s="276"/>
      <c r="I22" s="323"/>
      <c r="J22" s="323"/>
      <c r="K22" s="324"/>
    </row>
    <row r="23" spans="1:11" ht="12.75">
      <c r="A23" s="259" t="s">
        <v>156</v>
      </c>
      <c r="B23" s="260"/>
      <c r="C23" s="260"/>
      <c r="D23" s="260"/>
      <c r="E23" s="260"/>
      <c r="F23" s="260"/>
      <c r="G23" s="260"/>
      <c r="H23" s="260"/>
      <c r="I23" s="1">
        <v>16</v>
      </c>
      <c r="J23" s="5"/>
      <c r="K23" s="7"/>
    </row>
    <row r="24" spans="1:11" ht="12.75">
      <c r="A24" s="259" t="s">
        <v>157</v>
      </c>
      <c r="B24" s="260"/>
      <c r="C24" s="260"/>
      <c r="D24" s="260"/>
      <c r="E24" s="260"/>
      <c r="F24" s="260"/>
      <c r="G24" s="260"/>
      <c r="H24" s="260"/>
      <c r="I24" s="1">
        <v>17</v>
      </c>
      <c r="J24" s="5"/>
      <c r="K24" s="7"/>
    </row>
    <row r="25" spans="1:11" ht="12.75">
      <c r="A25" s="259" t="s">
        <v>306</v>
      </c>
      <c r="B25" s="260"/>
      <c r="C25" s="260"/>
      <c r="D25" s="260"/>
      <c r="E25" s="260"/>
      <c r="F25" s="260"/>
      <c r="G25" s="260"/>
      <c r="H25" s="260"/>
      <c r="I25" s="1">
        <v>18</v>
      </c>
      <c r="J25" s="5"/>
      <c r="K25" s="7"/>
    </row>
    <row r="26" spans="1:11" ht="12.75">
      <c r="A26" s="259" t="s">
        <v>307</v>
      </c>
      <c r="B26" s="260"/>
      <c r="C26" s="260"/>
      <c r="D26" s="260"/>
      <c r="E26" s="260"/>
      <c r="F26" s="260"/>
      <c r="G26" s="260"/>
      <c r="H26" s="260"/>
      <c r="I26" s="1">
        <v>19</v>
      </c>
      <c r="J26" s="5"/>
      <c r="K26" s="7"/>
    </row>
    <row r="27" spans="1:11" ht="12.75">
      <c r="A27" s="259" t="s">
        <v>158</v>
      </c>
      <c r="B27" s="260"/>
      <c r="C27" s="260"/>
      <c r="D27" s="260"/>
      <c r="E27" s="260"/>
      <c r="F27" s="260"/>
      <c r="G27" s="260"/>
      <c r="H27" s="260"/>
      <c r="I27" s="1">
        <v>20</v>
      </c>
      <c r="J27" s="5"/>
      <c r="K27" s="7"/>
    </row>
    <row r="28" spans="1:11" ht="12.75">
      <c r="A28" s="248" t="s">
        <v>106</v>
      </c>
      <c r="B28" s="249"/>
      <c r="C28" s="249"/>
      <c r="D28" s="249"/>
      <c r="E28" s="249"/>
      <c r="F28" s="249"/>
      <c r="G28" s="249"/>
      <c r="H28" s="249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259" t="s">
        <v>2</v>
      </c>
      <c r="B29" s="260"/>
      <c r="C29" s="260"/>
      <c r="D29" s="260"/>
      <c r="E29" s="260"/>
      <c r="F29" s="260"/>
      <c r="G29" s="260"/>
      <c r="H29" s="260"/>
      <c r="I29" s="1">
        <v>22</v>
      </c>
      <c r="J29" s="5"/>
      <c r="K29" s="7"/>
    </row>
    <row r="30" spans="1:11" ht="12.75">
      <c r="A30" s="259" t="s">
        <v>3</v>
      </c>
      <c r="B30" s="260"/>
      <c r="C30" s="260"/>
      <c r="D30" s="260"/>
      <c r="E30" s="260"/>
      <c r="F30" s="260"/>
      <c r="G30" s="260"/>
      <c r="H30" s="260"/>
      <c r="I30" s="1">
        <v>23</v>
      </c>
      <c r="J30" s="5"/>
      <c r="K30" s="7"/>
    </row>
    <row r="31" spans="1:11" ht="12.75">
      <c r="A31" s="259" t="s">
        <v>4</v>
      </c>
      <c r="B31" s="260"/>
      <c r="C31" s="260"/>
      <c r="D31" s="260"/>
      <c r="E31" s="260"/>
      <c r="F31" s="260"/>
      <c r="G31" s="260"/>
      <c r="H31" s="260"/>
      <c r="I31" s="1">
        <v>24</v>
      </c>
      <c r="J31" s="5"/>
      <c r="K31" s="7"/>
    </row>
    <row r="32" spans="1:11" ht="12.75">
      <c r="A32" s="248" t="s">
        <v>41</v>
      </c>
      <c r="B32" s="249"/>
      <c r="C32" s="249"/>
      <c r="D32" s="249"/>
      <c r="E32" s="249"/>
      <c r="F32" s="249"/>
      <c r="G32" s="249"/>
      <c r="H32" s="249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48" t="s">
        <v>102</v>
      </c>
      <c r="B33" s="249"/>
      <c r="C33" s="249"/>
      <c r="D33" s="249"/>
      <c r="E33" s="249"/>
      <c r="F33" s="249"/>
      <c r="G33" s="249"/>
      <c r="H33" s="249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48" t="s">
        <v>103</v>
      </c>
      <c r="B34" s="249"/>
      <c r="C34" s="249"/>
      <c r="D34" s="249"/>
      <c r="E34" s="249"/>
      <c r="F34" s="249"/>
      <c r="G34" s="249"/>
      <c r="H34" s="249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65" t="s">
        <v>151</v>
      </c>
      <c r="B35" s="276"/>
      <c r="C35" s="276"/>
      <c r="D35" s="276"/>
      <c r="E35" s="276"/>
      <c r="F35" s="276"/>
      <c r="G35" s="276"/>
      <c r="H35" s="276"/>
      <c r="I35" s="323">
        <v>0</v>
      </c>
      <c r="J35" s="323"/>
      <c r="K35" s="324"/>
    </row>
    <row r="36" spans="1:11" ht="12.75">
      <c r="A36" s="259" t="s">
        <v>165</v>
      </c>
      <c r="B36" s="260"/>
      <c r="C36" s="260"/>
      <c r="D36" s="260"/>
      <c r="E36" s="260"/>
      <c r="F36" s="260"/>
      <c r="G36" s="260"/>
      <c r="H36" s="260"/>
      <c r="I36" s="1">
        <v>28</v>
      </c>
      <c r="J36" s="5"/>
      <c r="K36" s="7"/>
    </row>
    <row r="37" spans="1:11" ht="12.75">
      <c r="A37" s="259" t="s">
        <v>27</v>
      </c>
      <c r="B37" s="260"/>
      <c r="C37" s="260"/>
      <c r="D37" s="260"/>
      <c r="E37" s="260"/>
      <c r="F37" s="260"/>
      <c r="G37" s="260"/>
      <c r="H37" s="260"/>
      <c r="I37" s="1">
        <v>29</v>
      </c>
      <c r="J37" s="5"/>
      <c r="K37" s="7"/>
    </row>
    <row r="38" spans="1:11" ht="12.75">
      <c r="A38" s="259" t="s">
        <v>28</v>
      </c>
      <c r="B38" s="260"/>
      <c r="C38" s="260"/>
      <c r="D38" s="260"/>
      <c r="E38" s="260"/>
      <c r="F38" s="260"/>
      <c r="G38" s="260"/>
      <c r="H38" s="260"/>
      <c r="I38" s="1">
        <v>30</v>
      </c>
      <c r="J38" s="5"/>
      <c r="K38" s="7"/>
    </row>
    <row r="39" spans="1:11" ht="12.75">
      <c r="A39" s="248" t="s">
        <v>42</v>
      </c>
      <c r="B39" s="249"/>
      <c r="C39" s="249"/>
      <c r="D39" s="249"/>
      <c r="E39" s="249"/>
      <c r="F39" s="249"/>
      <c r="G39" s="249"/>
      <c r="H39" s="249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259" t="s">
        <v>29</v>
      </c>
      <c r="B40" s="260"/>
      <c r="C40" s="260"/>
      <c r="D40" s="260"/>
      <c r="E40" s="260"/>
      <c r="F40" s="260"/>
      <c r="G40" s="260"/>
      <c r="H40" s="260"/>
      <c r="I40" s="1">
        <v>32</v>
      </c>
      <c r="J40" s="5"/>
      <c r="K40" s="7"/>
    </row>
    <row r="41" spans="1:11" ht="12.75">
      <c r="A41" s="259" t="s">
        <v>30</v>
      </c>
      <c r="B41" s="260"/>
      <c r="C41" s="260"/>
      <c r="D41" s="260"/>
      <c r="E41" s="260"/>
      <c r="F41" s="260"/>
      <c r="G41" s="260"/>
      <c r="H41" s="260"/>
      <c r="I41" s="1">
        <v>33</v>
      </c>
      <c r="J41" s="5"/>
      <c r="K41" s="7"/>
    </row>
    <row r="42" spans="1:11" ht="12.75">
      <c r="A42" s="259" t="s">
        <v>31</v>
      </c>
      <c r="B42" s="260"/>
      <c r="C42" s="260"/>
      <c r="D42" s="260"/>
      <c r="E42" s="260"/>
      <c r="F42" s="260"/>
      <c r="G42" s="260"/>
      <c r="H42" s="260"/>
      <c r="I42" s="1">
        <v>34</v>
      </c>
      <c r="J42" s="5"/>
      <c r="K42" s="7"/>
    </row>
    <row r="43" spans="1:11" ht="12.75">
      <c r="A43" s="259" t="s">
        <v>32</v>
      </c>
      <c r="B43" s="260"/>
      <c r="C43" s="260"/>
      <c r="D43" s="260"/>
      <c r="E43" s="260"/>
      <c r="F43" s="260"/>
      <c r="G43" s="260"/>
      <c r="H43" s="260"/>
      <c r="I43" s="1">
        <v>35</v>
      </c>
      <c r="J43" s="5"/>
      <c r="K43" s="7"/>
    </row>
    <row r="44" spans="1:11" ht="12.75">
      <c r="A44" s="259" t="s">
        <v>33</v>
      </c>
      <c r="B44" s="260"/>
      <c r="C44" s="260"/>
      <c r="D44" s="260"/>
      <c r="E44" s="260"/>
      <c r="F44" s="260"/>
      <c r="G44" s="260"/>
      <c r="H44" s="260"/>
      <c r="I44" s="1">
        <v>36</v>
      </c>
      <c r="J44" s="5"/>
      <c r="K44" s="7"/>
    </row>
    <row r="45" spans="1:11" ht="12.75">
      <c r="A45" s="248" t="s">
        <v>140</v>
      </c>
      <c r="B45" s="249"/>
      <c r="C45" s="249"/>
      <c r="D45" s="249"/>
      <c r="E45" s="249"/>
      <c r="F45" s="249"/>
      <c r="G45" s="249"/>
      <c r="H45" s="249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48" t="s">
        <v>153</v>
      </c>
      <c r="B46" s="249"/>
      <c r="C46" s="249"/>
      <c r="D46" s="249"/>
      <c r="E46" s="249"/>
      <c r="F46" s="249"/>
      <c r="G46" s="249"/>
      <c r="H46" s="249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48" t="s">
        <v>154</v>
      </c>
      <c r="B47" s="249"/>
      <c r="C47" s="249"/>
      <c r="D47" s="249"/>
      <c r="E47" s="249"/>
      <c r="F47" s="249"/>
      <c r="G47" s="249"/>
      <c r="H47" s="249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48" t="s">
        <v>141</v>
      </c>
      <c r="B48" s="249"/>
      <c r="C48" s="249"/>
      <c r="D48" s="249"/>
      <c r="E48" s="249"/>
      <c r="F48" s="249"/>
      <c r="G48" s="249"/>
      <c r="H48" s="249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48" t="s">
        <v>15</v>
      </c>
      <c r="B49" s="249"/>
      <c r="C49" s="249"/>
      <c r="D49" s="249"/>
      <c r="E49" s="249"/>
      <c r="F49" s="249"/>
      <c r="G49" s="249"/>
      <c r="H49" s="249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48" t="s">
        <v>152</v>
      </c>
      <c r="B50" s="249"/>
      <c r="C50" s="249"/>
      <c r="D50" s="249"/>
      <c r="E50" s="249"/>
      <c r="F50" s="249"/>
      <c r="G50" s="249"/>
      <c r="H50" s="249"/>
      <c r="I50" s="1">
        <v>42</v>
      </c>
      <c r="J50" s="5"/>
      <c r="K50" s="7"/>
    </row>
    <row r="51" spans="1:11" ht="12.75">
      <c r="A51" s="248" t="s">
        <v>166</v>
      </c>
      <c r="B51" s="249"/>
      <c r="C51" s="249"/>
      <c r="D51" s="249"/>
      <c r="E51" s="249"/>
      <c r="F51" s="249"/>
      <c r="G51" s="249"/>
      <c r="H51" s="249"/>
      <c r="I51" s="1">
        <v>43</v>
      </c>
      <c r="J51" s="5"/>
      <c r="K51" s="7"/>
    </row>
    <row r="52" spans="1:11" ht="12.75">
      <c r="A52" s="248" t="s">
        <v>167</v>
      </c>
      <c r="B52" s="249"/>
      <c r="C52" s="249"/>
      <c r="D52" s="249"/>
      <c r="E52" s="249"/>
      <c r="F52" s="249"/>
      <c r="G52" s="249"/>
      <c r="H52" s="249"/>
      <c r="I52" s="1">
        <v>44</v>
      </c>
      <c r="J52" s="5"/>
      <c r="K52" s="7"/>
    </row>
    <row r="53" spans="1:11" ht="12.75">
      <c r="A53" s="262" t="s">
        <v>168</v>
      </c>
      <c r="B53" s="263"/>
      <c r="C53" s="263"/>
      <c r="D53" s="263"/>
      <c r="E53" s="263"/>
      <c r="F53" s="263"/>
      <c r="G53" s="263"/>
      <c r="H53" s="263"/>
      <c r="I53" s="4">
        <v>45</v>
      </c>
      <c r="J53" s="54">
        <f>J50+J51-J52</f>
        <v>0</v>
      </c>
      <c r="K53" s="51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125" zoomScaleSheetLayoutView="125" zoomScalePageLayoutView="0" workbookViewId="0" topLeftCell="A1">
      <selection activeCell="N8" sqref="N8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0" width="10.57421875" style="64" customWidth="1"/>
    <col min="11" max="11" width="10.8515625" style="64" bestFit="1" customWidth="1"/>
    <col min="12" max="12" width="12.140625" style="118" bestFit="1" customWidth="1"/>
    <col min="13" max="13" width="9.140625" style="118" customWidth="1"/>
    <col min="14" max="14" width="12.140625" style="118" bestFit="1" customWidth="1"/>
    <col min="15" max="18" width="9.140625" style="118" customWidth="1"/>
    <col min="19" max="16384" width="9.140625" style="64" customWidth="1"/>
  </cols>
  <sheetData>
    <row r="1" spans="1:12" ht="12.75">
      <c r="A1" s="340" t="s">
        <v>268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151"/>
    </row>
    <row r="2" spans="1:12" ht="15.75">
      <c r="A2" s="34"/>
      <c r="B2" s="63"/>
      <c r="C2" s="350" t="s">
        <v>269</v>
      </c>
      <c r="D2" s="350"/>
      <c r="E2" s="134" t="s">
        <v>372</v>
      </c>
      <c r="F2" s="35" t="s">
        <v>237</v>
      </c>
      <c r="G2" s="351" t="s">
        <v>373</v>
      </c>
      <c r="H2" s="352"/>
      <c r="I2" s="63"/>
      <c r="J2" s="63"/>
      <c r="K2" s="63"/>
      <c r="L2" s="152"/>
    </row>
    <row r="3" spans="1:11" ht="23.25">
      <c r="A3" s="353" t="s">
        <v>52</v>
      </c>
      <c r="B3" s="353"/>
      <c r="C3" s="353"/>
      <c r="D3" s="353"/>
      <c r="E3" s="353"/>
      <c r="F3" s="353"/>
      <c r="G3" s="353"/>
      <c r="H3" s="353"/>
      <c r="I3" s="67" t="s">
        <v>292</v>
      </c>
      <c r="J3" s="68" t="s">
        <v>142</v>
      </c>
      <c r="K3" s="68" t="s">
        <v>143</v>
      </c>
    </row>
    <row r="4" spans="1:15" ht="12.75">
      <c r="A4" s="354">
        <v>1</v>
      </c>
      <c r="B4" s="354"/>
      <c r="C4" s="354"/>
      <c r="D4" s="354"/>
      <c r="E4" s="354"/>
      <c r="F4" s="354"/>
      <c r="G4" s="354"/>
      <c r="H4" s="354"/>
      <c r="I4" s="70">
        <v>2</v>
      </c>
      <c r="J4" s="69" t="s">
        <v>270</v>
      </c>
      <c r="K4" s="69" t="s">
        <v>271</v>
      </c>
      <c r="L4" s="153"/>
      <c r="M4" s="153"/>
      <c r="N4" s="153"/>
      <c r="O4" s="153"/>
    </row>
    <row r="5" spans="1:15" ht="12.75">
      <c r="A5" s="342" t="s">
        <v>272</v>
      </c>
      <c r="B5" s="343"/>
      <c r="C5" s="343"/>
      <c r="D5" s="343"/>
      <c r="E5" s="343"/>
      <c r="F5" s="343"/>
      <c r="G5" s="343"/>
      <c r="H5" s="343"/>
      <c r="I5" s="36">
        <v>1</v>
      </c>
      <c r="J5" s="6">
        <f>+Bilanca!J70</f>
        <v>1672021210</v>
      </c>
      <c r="K5" s="6">
        <f>+Bilanca!K70</f>
        <v>1672021210</v>
      </c>
      <c r="L5" s="133"/>
      <c r="M5" s="153"/>
      <c r="N5" s="153"/>
      <c r="O5" s="153"/>
    </row>
    <row r="6" spans="1:15" ht="12.75">
      <c r="A6" s="342" t="s">
        <v>273</v>
      </c>
      <c r="B6" s="343"/>
      <c r="C6" s="343"/>
      <c r="D6" s="343"/>
      <c r="E6" s="343"/>
      <c r="F6" s="343"/>
      <c r="G6" s="343"/>
      <c r="H6" s="343"/>
      <c r="I6" s="36">
        <v>2</v>
      </c>
      <c r="J6" s="7">
        <f>+Bilanca!J71</f>
        <v>3602906</v>
      </c>
      <c r="K6" s="7">
        <f>+Bilanca!K71</f>
        <v>5349624</v>
      </c>
      <c r="L6" s="133"/>
      <c r="M6" s="153"/>
      <c r="N6" s="153"/>
      <c r="O6" s="153"/>
    </row>
    <row r="7" spans="1:15" ht="12.75">
      <c r="A7" s="342" t="s">
        <v>274</v>
      </c>
      <c r="B7" s="343"/>
      <c r="C7" s="343"/>
      <c r="D7" s="343"/>
      <c r="E7" s="343"/>
      <c r="F7" s="343"/>
      <c r="G7" s="343"/>
      <c r="H7" s="343"/>
      <c r="I7" s="36">
        <v>3</v>
      </c>
      <c r="J7" s="7">
        <f>+Bilanca!J72</f>
        <v>102055847</v>
      </c>
      <c r="K7" s="7">
        <f>+Bilanca!K72</f>
        <v>94683808</v>
      </c>
      <c r="L7" s="133"/>
      <c r="M7" s="153"/>
      <c r="N7" s="153"/>
      <c r="O7" s="153"/>
    </row>
    <row r="8" spans="1:15" ht="12.75">
      <c r="A8" s="342" t="s">
        <v>275</v>
      </c>
      <c r="B8" s="343"/>
      <c r="C8" s="343"/>
      <c r="D8" s="343"/>
      <c r="E8" s="343"/>
      <c r="F8" s="343"/>
      <c r="G8" s="343"/>
      <c r="H8" s="343"/>
      <c r="I8" s="36">
        <v>4</v>
      </c>
      <c r="J8" s="7">
        <f>+Bilanca!J79</f>
        <v>263138894</v>
      </c>
      <c r="K8" s="7">
        <f>+Bilanca!K79</f>
        <v>394773190</v>
      </c>
      <c r="L8" s="133"/>
      <c r="M8" s="153"/>
      <c r="N8" s="153"/>
      <c r="O8" s="153"/>
    </row>
    <row r="9" spans="1:15" ht="12.75">
      <c r="A9" s="342" t="s">
        <v>276</v>
      </c>
      <c r="B9" s="343"/>
      <c r="C9" s="343"/>
      <c r="D9" s="343"/>
      <c r="E9" s="343"/>
      <c r="F9" s="343"/>
      <c r="G9" s="343"/>
      <c r="H9" s="343"/>
      <c r="I9" s="36">
        <v>5</v>
      </c>
      <c r="J9" s="7">
        <f>+Bilanca!J82</f>
        <v>243596016</v>
      </c>
      <c r="K9" s="7">
        <f>+Bilanca!K82</f>
        <v>-63336319</v>
      </c>
      <c r="L9" s="133"/>
      <c r="M9" s="153"/>
      <c r="N9" s="153"/>
      <c r="O9" s="153"/>
    </row>
    <row r="10" spans="1:15" ht="12.75">
      <c r="A10" s="342" t="s">
        <v>277</v>
      </c>
      <c r="B10" s="343"/>
      <c r="C10" s="343"/>
      <c r="D10" s="343"/>
      <c r="E10" s="343"/>
      <c r="F10" s="343"/>
      <c r="G10" s="343"/>
      <c r="H10" s="343"/>
      <c r="I10" s="36">
        <v>6</v>
      </c>
      <c r="J10" s="7"/>
      <c r="K10" s="37"/>
      <c r="L10" s="153"/>
      <c r="M10" s="153"/>
      <c r="N10" s="153"/>
      <c r="O10" s="153"/>
    </row>
    <row r="11" spans="1:15" ht="12.75">
      <c r="A11" s="342" t="s">
        <v>278</v>
      </c>
      <c r="B11" s="343"/>
      <c r="C11" s="343"/>
      <c r="D11" s="343"/>
      <c r="E11" s="343"/>
      <c r="F11" s="343"/>
      <c r="G11" s="343"/>
      <c r="H11" s="343"/>
      <c r="I11" s="36">
        <v>7</v>
      </c>
      <c r="J11" s="7"/>
      <c r="K11" s="37"/>
      <c r="L11" s="153"/>
      <c r="M11" s="153"/>
      <c r="N11" s="153"/>
      <c r="O11" s="153"/>
    </row>
    <row r="12" spans="1:15" ht="12.75">
      <c r="A12" s="342" t="s">
        <v>279</v>
      </c>
      <c r="B12" s="343"/>
      <c r="C12" s="343"/>
      <c r="D12" s="343"/>
      <c r="E12" s="343"/>
      <c r="F12" s="343"/>
      <c r="G12" s="343"/>
      <c r="H12" s="343"/>
      <c r="I12" s="36">
        <v>8</v>
      </c>
      <c r="J12" s="7">
        <f>+Bilanca!J78</f>
        <v>634097</v>
      </c>
      <c r="K12" s="7">
        <f>+Bilanca!K78</f>
        <v>651956</v>
      </c>
      <c r="L12" s="133"/>
      <c r="M12" s="153"/>
      <c r="N12" s="153"/>
      <c r="O12" s="153"/>
    </row>
    <row r="13" spans="1:15" ht="12.75">
      <c r="A13" s="342" t="s">
        <v>280</v>
      </c>
      <c r="B13" s="343"/>
      <c r="C13" s="343"/>
      <c r="D13" s="343"/>
      <c r="E13" s="343"/>
      <c r="F13" s="343"/>
      <c r="G13" s="343"/>
      <c r="H13" s="343"/>
      <c r="I13" s="36">
        <v>9</v>
      </c>
      <c r="J13" s="7"/>
      <c r="K13" s="37"/>
      <c r="L13" s="153"/>
      <c r="M13" s="153"/>
      <c r="N13" s="153"/>
      <c r="O13" s="153"/>
    </row>
    <row r="14" spans="1:15" ht="12.75">
      <c r="A14" s="344" t="s">
        <v>281</v>
      </c>
      <c r="B14" s="345"/>
      <c r="C14" s="345"/>
      <c r="D14" s="345"/>
      <c r="E14" s="345"/>
      <c r="F14" s="345"/>
      <c r="G14" s="345"/>
      <c r="H14" s="345"/>
      <c r="I14" s="36">
        <v>10</v>
      </c>
      <c r="J14" s="65">
        <f>SUM(J5:J13)</f>
        <v>2285048970</v>
      </c>
      <c r="K14" s="65">
        <f>SUM(K5:K13)</f>
        <v>2104143469</v>
      </c>
      <c r="L14" s="133"/>
      <c r="M14" s="153"/>
      <c r="N14" s="133"/>
      <c r="O14" s="153"/>
    </row>
    <row r="15" spans="1:15" ht="12.75">
      <c r="A15" s="342" t="s">
        <v>282</v>
      </c>
      <c r="B15" s="343"/>
      <c r="C15" s="343"/>
      <c r="D15" s="343"/>
      <c r="E15" s="343"/>
      <c r="F15" s="343"/>
      <c r="G15" s="343"/>
      <c r="H15" s="343"/>
      <c r="I15" s="36">
        <v>11</v>
      </c>
      <c r="J15" s="37"/>
      <c r="K15" s="37"/>
      <c r="L15" s="153"/>
      <c r="M15" s="153"/>
      <c r="N15" s="153"/>
      <c r="O15" s="153"/>
    </row>
    <row r="16" spans="1:12" ht="12.75">
      <c r="A16" s="342" t="s">
        <v>283</v>
      </c>
      <c r="B16" s="343"/>
      <c r="C16" s="343"/>
      <c r="D16" s="343"/>
      <c r="E16" s="343"/>
      <c r="F16" s="343"/>
      <c r="G16" s="343"/>
      <c r="H16" s="343"/>
      <c r="I16" s="36">
        <v>12</v>
      </c>
      <c r="J16" s="37"/>
      <c r="K16" s="37"/>
      <c r="L16" s="115"/>
    </row>
    <row r="17" spans="1:11" ht="12.75">
      <c r="A17" s="342" t="s">
        <v>284</v>
      </c>
      <c r="B17" s="343"/>
      <c r="C17" s="343"/>
      <c r="D17" s="343"/>
      <c r="E17" s="343"/>
      <c r="F17" s="343"/>
      <c r="G17" s="343"/>
      <c r="H17" s="343"/>
      <c r="I17" s="36">
        <v>13</v>
      </c>
      <c r="J17" s="37"/>
      <c r="K17" s="37"/>
    </row>
    <row r="18" spans="1:11" ht="12.75">
      <c r="A18" s="342" t="s">
        <v>285</v>
      </c>
      <c r="B18" s="343"/>
      <c r="C18" s="343"/>
      <c r="D18" s="343"/>
      <c r="E18" s="343"/>
      <c r="F18" s="343"/>
      <c r="G18" s="343"/>
      <c r="H18" s="343"/>
      <c r="I18" s="36">
        <v>14</v>
      </c>
      <c r="J18" s="37"/>
      <c r="K18" s="37"/>
    </row>
    <row r="19" spans="1:11" ht="12.75">
      <c r="A19" s="342" t="s">
        <v>286</v>
      </c>
      <c r="B19" s="343"/>
      <c r="C19" s="343"/>
      <c r="D19" s="343"/>
      <c r="E19" s="343"/>
      <c r="F19" s="343"/>
      <c r="G19" s="343"/>
      <c r="H19" s="343"/>
      <c r="I19" s="36">
        <v>15</v>
      </c>
      <c r="J19" s="37"/>
      <c r="K19" s="37"/>
    </row>
    <row r="20" spans="1:11" ht="12.75">
      <c r="A20" s="342" t="s">
        <v>287</v>
      </c>
      <c r="B20" s="343"/>
      <c r="C20" s="343"/>
      <c r="D20" s="343"/>
      <c r="E20" s="343"/>
      <c r="F20" s="343"/>
      <c r="G20" s="343"/>
      <c r="H20" s="343"/>
      <c r="I20" s="36">
        <v>16</v>
      </c>
      <c r="J20" s="37"/>
      <c r="K20" s="37"/>
    </row>
    <row r="21" spans="1:11" ht="12.75">
      <c r="A21" s="344" t="s">
        <v>288</v>
      </c>
      <c r="B21" s="345"/>
      <c r="C21" s="345"/>
      <c r="D21" s="345"/>
      <c r="E21" s="345"/>
      <c r="F21" s="345"/>
      <c r="G21" s="345"/>
      <c r="H21" s="345"/>
      <c r="I21" s="36">
        <v>17</v>
      </c>
      <c r="J21" s="66">
        <f>SUM(J15:J20)</f>
        <v>0</v>
      </c>
      <c r="K21" s="66">
        <f>SUM(K15:K20)</f>
        <v>0</v>
      </c>
    </row>
    <row r="22" spans="1:11" ht="12.75">
      <c r="A22" s="346"/>
      <c r="B22" s="347"/>
      <c r="C22" s="347"/>
      <c r="D22" s="347"/>
      <c r="E22" s="347"/>
      <c r="F22" s="347"/>
      <c r="G22" s="347"/>
      <c r="H22" s="347"/>
      <c r="I22" s="348"/>
      <c r="J22" s="348"/>
      <c r="K22" s="349"/>
    </row>
    <row r="23" spans="1:11" ht="12.75">
      <c r="A23" s="334" t="s">
        <v>289</v>
      </c>
      <c r="B23" s="335"/>
      <c r="C23" s="335"/>
      <c r="D23" s="335"/>
      <c r="E23" s="335"/>
      <c r="F23" s="335"/>
      <c r="G23" s="335"/>
      <c r="H23" s="335"/>
      <c r="I23" s="38">
        <v>18</v>
      </c>
      <c r="J23" s="6">
        <f>+J14</f>
        <v>2285048970</v>
      </c>
      <c r="K23" s="109">
        <f>+K14</f>
        <v>2104143469</v>
      </c>
    </row>
    <row r="24" spans="1:11" ht="17.25" customHeight="1">
      <c r="A24" s="336" t="s">
        <v>290</v>
      </c>
      <c r="B24" s="337"/>
      <c r="C24" s="337"/>
      <c r="D24" s="337"/>
      <c r="E24" s="337"/>
      <c r="F24" s="337"/>
      <c r="G24" s="337"/>
      <c r="H24" s="337"/>
      <c r="I24" s="39">
        <v>19</v>
      </c>
      <c r="J24" s="66">
        <f>+Bilanca!J85</f>
        <v>231125940</v>
      </c>
      <c r="K24" s="66">
        <f>+Bilanca!K85</f>
        <v>221867285</v>
      </c>
    </row>
    <row r="25" spans="1:11" ht="30" customHeight="1">
      <c r="A25" s="338" t="s">
        <v>291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</row>
    <row r="28" spans="10:11" ht="12.75">
      <c r="J28" s="115"/>
      <c r="K28" s="115"/>
    </row>
    <row r="29" spans="10:11" ht="12.75">
      <c r="J29" s="118"/>
      <c r="K29" s="11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L1:IV65536 J1:K4 K10:K11 K13:K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3"/>
  <sheetViews>
    <sheetView view="pageBreakPreview" zoomScale="110" zoomScaleSheetLayoutView="110" zoomScalePageLayoutView="0" workbookViewId="0" topLeftCell="A1">
      <selection activeCell="F35" sqref="F35"/>
    </sheetView>
  </sheetViews>
  <sheetFormatPr defaultColWidth="9.00390625" defaultRowHeight="12.75"/>
  <cols>
    <col min="1" max="4" width="9.00390625" style="154" customWidth="1"/>
    <col min="5" max="5" width="50.7109375" style="154" customWidth="1"/>
    <col min="6" max="6" width="47.8515625" style="154" customWidth="1"/>
    <col min="7" max="7" width="9.00390625" style="154" customWidth="1"/>
    <col min="8" max="8" width="0.2890625" style="154" customWidth="1"/>
    <col min="9" max="10" width="9.00390625" style="154" hidden="1" customWidth="1"/>
    <col min="11" max="16384" width="9.00390625" style="154" customWidth="1"/>
  </cols>
  <sheetData>
    <row r="1" spans="1:6" ht="12.75">
      <c r="A1" s="32"/>
      <c r="B1" s="32"/>
      <c r="C1" s="32"/>
      <c r="D1" s="32"/>
      <c r="E1" s="32"/>
      <c r="F1" s="32"/>
    </row>
    <row r="2" spans="1:6" ht="15.75">
      <c r="A2" s="360" t="s">
        <v>267</v>
      </c>
      <c r="B2" s="360"/>
      <c r="C2" s="360"/>
      <c r="D2" s="360"/>
      <c r="E2" s="360"/>
      <c r="F2" s="360"/>
    </row>
    <row r="3" spans="1:6" ht="12.75">
      <c r="A3" s="32"/>
      <c r="B3" s="32"/>
      <c r="C3" s="32"/>
      <c r="D3" s="32"/>
      <c r="E3" s="32"/>
      <c r="F3" s="32"/>
    </row>
    <row r="4" spans="1:6" ht="12.75" customHeight="1">
      <c r="A4" s="361" t="s">
        <v>302</v>
      </c>
      <c r="B4" s="361"/>
      <c r="C4" s="361"/>
      <c r="D4" s="361"/>
      <c r="E4" s="361"/>
      <c r="F4" s="361"/>
    </row>
    <row r="5" spans="1:6" ht="12.75" customHeight="1">
      <c r="A5" s="361"/>
      <c r="B5" s="361"/>
      <c r="C5" s="361"/>
      <c r="D5" s="361"/>
      <c r="E5" s="361"/>
      <c r="F5" s="361"/>
    </row>
    <row r="6" spans="1:6" ht="12.75" customHeight="1">
      <c r="A6" s="361"/>
      <c r="B6" s="361"/>
      <c r="C6" s="361"/>
      <c r="D6" s="361"/>
      <c r="E6" s="361"/>
      <c r="F6" s="361"/>
    </row>
    <row r="7" spans="1:6" ht="12.75" customHeight="1">
      <c r="A7" s="361"/>
      <c r="B7" s="361"/>
      <c r="C7" s="361"/>
      <c r="D7" s="361"/>
      <c r="E7" s="361"/>
      <c r="F7" s="361"/>
    </row>
    <row r="8" spans="1:6" ht="12.75" customHeight="1">
      <c r="A8" s="361"/>
      <c r="B8" s="361"/>
      <c r="C8" s="361"/>
      <c r="D8" s="361"/>
      <c r="E8" s="361"/>
      <c r="F8" s="361"/>
    </row>
    <row r="9" spans="1:6" ht="12.75" customHeight="1">
      <c r="A9" s="361"/>
      <c r="B9" s="361"/>
      <c r="C9" s="361"/>
      <c r="D9" s="361"/>
      <c r="E9" s="361"/>
      <c r="F9" s="361"/>
    </row>
    <row r="10" spans="1:6" ht="12.75" customHeight="1">
      <c r="A10" s="361"/>
      <c r="B10" s="361"/>
      <c r="C10" s="361"/>
      <c r="D10" s="361"/>
      <c r="E10" s="361"/>
      <c r="F10" s="361"/>
    </row>
    <row r="11" spans="1:6" ht="12.75">
      <c r="A11" s="362"/>
      <c r="B11" s="362"/>
      <c r="C11" s="362"/>
      <c r="D11" s="362"/>
      <c r="E11" s="362"/>
      <c r="F11" s="362"/>
    </row>
    <row r="12" spans="1:6" ht="12.75">
      <c r="A12" s="136" t="s">
        <v>354</v>
      </c>
      <c r="B12" s="136"/>
      <c r="C12" s="136"/>
      <c r="D12" s="136"/>
      <c r="E12" s="136" t="s">
        <v>357</v>
      </c>
      <c r="F12" s="136" t="s">
        <v>356</v>
      </c>
    </row>
    <row r="13" spans="1:6" ht="13.5" thickBot="1">
      <c r="A13" s="137"/>
      <c r="B13" s="137"/>
      <c r="C13" s="137"/>
      <c r="D13" s="137"/>
      <c r="E13" s="137" t="s">
        <v>375</v>
      </c>
      <c r="F13" s="137" t="s">
        <v>373</v>
      </c>
    </row>
    <row r="14" spans="1:6" ht="12.75">
      <c r="A14" s="357" t="s">
        <v>321</v>
      </c>
      <c r="B14" s="358"/>
      <c r="C14" s="358"/>
      <c r="D14" s="359"/>
      <c r="E14" s="355" t="s">
        <v>366</v>
      </c>
      <c r="F14" s="356"/>
    </row>
    <row r="15" spans="1:6" ht="12.75">
      <c r="A15" s="357" t="s">
        <v>324</v>
      </c>
      <c r="B15" s="358"/>
      <c r="C15" s="358"/>
      <c r="D15" s="359"/>
      <c r="E15" s="355" t="s">
        <v>376</v>
      </c>
      <c r="F15" s="356"/>
    </row>
    <row r="16" spans="1:256" ht="12.75">
      <c r="A16" s="357" t="s">
        <v>360</v>
      </c>
      <c r="B16" s="358"/>
      <c r="C16" s="358"/>
      <c r="D16" s="359"/>
      <c r="E16" s="142" t="s">
        <v>355</v>
      </c>
      <c r="F16" s="155" t="s">
        <v>355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  <c r="IV16" s="156"/>
    </row>
    <row r="17" spans="1:6" ht="12.75">
      <c r="A17" s="357" t="s">
        <v>339</v>
      </c>
      <c r="B17" s="358"/>
      <c r="C17" s="358"/>
      <c r="D17" s="359"/>
      <c r="E17" s="141" t="s">
        <v>355</v>
      </c>
      <c r="F17" s="155" t="s">
        <v>355</v>
      </c>
    </row>
    <row r="18" spans="1:6" ht="12.75">
      <c r="A18" s="357" t="s">
        <v>338</v>
      </c>
      <c r="B18" s="358"/>
      <c r="C18" s="358"/>
      <c r="D18" s="359"/>
      <c r="E18" s="141" t="s">
        <v>355</v>
      </c>
      <c r="F18" s="155" t="s">
        <v>355</v>
      </c>
    </row>
    <row r="19" spans="1:6" ht="12.75">
      <c r="A19" s="357" t="s">
        <v>329</v>
      </c>
      <c r="B19" s="358"/>
      <c r="C19" s="358"/>
      <c r="D19" s="359"/>
      <c r="E19" s="141" t="s">
        <v>355</v>
      </c>
      <c r="F19" s="155" t="s">
        <v>355</v>
      </c>
    </row>
    <row r="20" spans="1:6" ht="12.75">
      <c r="A20" s="357" t="s">
        <v>331</v>
      </c>
      <c r="B20" s="358"/>
      <c r="C20" s="358"/>
      <c r="D20" s="359"/>
      <c r="E20" s="142" t="s">
        <v>355</v>
      </c>
      <c r="F20" s="157" t="s">
        <v>355</v>
      </c>
    </row>
    <row r="21" spans="1:6" ht="13.5" thickBot="1">
      <c r="A21" s="363" t="s">
        <v>364</v>
      </c>
      <c r="B21" s="364"/>
      <c r="C21" s="364"/>
      <c r="D21" s="365"/>
      <c r="E21" s="158" t="s">
        <v>355</v>
      </c>
      <c r="F21" s="159" t="s">
        <v>355</v>
      </c>
    </row>
    <row r="23" spans="1:256" ht="12.75">
      <c r="A23" s="136" t="s">
        <v>354</v>
      </c>
      <c r="B23" s="136"/>
      <c r="C23" s="136"/>
      <c r="D23" s="136"/>
      <c r="E23" s="143" t="s">
        <v>363</v>
      </c>
      <c r="F23" s="143" t="s">
        <v>359</v>
      </c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  <c r="IS23" s="160"/>
      <c r="IT23" s="160"/>
      <c r="IU23" s="160"/>
      <c r="IV23" s="160"/>
    </row>
    <row r="24" spans="1:256" ht="13.5" thickBot="1">
      <c r="A24" s="137"/>
      <c r="B24" s="137"/>
      <c r="C24" s="137"/>
      <c r="D24" s="137"/>
      <c r="E24" s="137" t="s">
        <v>369</v>
      </c>
      <c r="F24" s="161" t="s">
        <v>373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  <c r="IR24" s="160"/>
      <c r="IS24" s="160"/>
      <c r="IT24" s="160"/>
      <c r="IU24" s="160"/>
      <c r="IV24" s="160"/>
    </row>
    <row r="25" spans="1:6" ht="12.75">
      <c r="A25" s="357" t="s">
        <v>321</v>
      </c>
      <c r="B25" s="358"/>
      <c r="C25" s="358"/>
      <c r="D25" s="359"/>
      <c r="E25" s="162" t="s">
        <v>365</v>
      </c>
      <c r="F25" s="163" t="s">
        <v>358</v>
      </c>
    </row>
    <row r="26" spans="1:6" ht="12.75">
      <c r="A26" s="357" t="s">
        <v>324</v>
      </c>
      <c r="B26" s="358"/>
      <c r="C26" s="358"/>
      <c r="D26" s="359"/>
      <c r="E26" s="162" t="s">
        <v>377</v>
      </c>
      <c r="F26" s="164" t="s">
        <v>358</v>
      </c>
    </row>
    <row r="27" spans="1:256" ht="12.75">
      <c r="A27" s="366" t="s">
        <v>360</v>
      </c>
      <c r="B27" s="169"/>
      <c r="C27" s="169"/>
      <c r="D27" s="194"/>
      <c r="E27" s="138" t="s">
        <v>358</v>
      </c>
      <c r="F27" s="164" t="s">
        <v>358</v>
      </c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  <c r="IS27" s="156"/>
      <c r="IT27" s="156"/>
      <c r="IU27" s="156"/>
      <c r="IV27" s="156"/>
    </row>
    <row r="28" spans="1:256" s="139" customFormat="1" ht="12.75">
      <c r="A28" s="357" t="s">
        <v>339</v>
      </c>
      <c r="B28" s="358"/>
      <c r="C28" s="358"/>
      <c r="D28" s="359"/>
      <c r="E28" s="140" t="s">
        <v>370</v>
      </c>
      <c r="F28" s="165" t="s">
        <v>370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  <c r="IS28" s="154"/>
      <c r="IT28" s="154"/>
      <c r="IU28" s="154"/>
      <c r="IV28" s="154"/>
    </row>
    <row r="29" spans="1:256" s="139" customFormat="1" ht="12.75">
      <c r="A29" s="357" t="s">
        <v>338</v>
      </c>
      <c r="B29" s="358"/>
      <c r="C29" s="358"/>
      <c r="D29" s="359"/>
      <c r="E29" s="140" t="s">
        <v>370</v>
      </c>
      <c r="F29" s="165" t="s">
        <v>370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4"/>
      <c r="IC29" s="154"/>
      <c r="ID29" s="154"/>
      <c r="IE29" s="154"/>
      <c r="IF29" s="154"/>
      <c r="IG29" s="154"/>
      <c r="IH29" s="154"/>
      <c r="II29" s="154"/>
      <c r="IJ29" s="154"/>
      <c r="IK29" s="154"/>
      <c r="IL29" s="154"/>
      <c r="IM29" s="154"/>
      <c r="IN29" s="154"/>
      <c r="IO29" s="154"/>
      <c r="IP29" s="154"/>
      <c r="IQ29" s="154"/>
      <c r="IR29" s="154"/>
      <c r="IS29" s="154"/>
      <c r="IT29" s="154"/>
      <c r="IU29" s="154"/>
      <c r="IV29" s="154"/>
    </row>
    <row r="30" spans="1:6" ht="12.75">
      <c r="A30" s="357" t="s">
        <v>329</v>
      </c>
      <c r="B30" s="358"/>
      <c r="C30" s="358"/>
      <c r="D30" s="359"/>
      <c r="E30" s="140" t="s">
        <v>370</v>
      </c>
      <c r="F30" s="165" t="s">
        <v>370</v>
      </c>
    </row>
    <row r="31" spans="1:6" ht="12.75">
      <c r="A31" s="357" t="s">
        <v>331</v>
      </c>
      <c r="B31" s="358"/>
      <c r="C31" s="358"/>
      <c r="D31" s="359"/>
      <c r="E31" s="140" t="s">
        <v>370</v>
      </c>
      <c r="F31" s="165" t="s">
        <v>370</v>
      </c>
    </row>
    <row r="32" spans="1:6" ht="13.5" thickBot="1">
      <c r="A32" s="363" t="s">
        <v>364</v>
      </c>
      <c r="B32" s="364"/>
      <c r="C32" s="364"/>
      <c r="D32" s="365"/>
      <c r="E32" s="166" t="s">
        <v>370</v>
      </c>
      <c r="F32" s="167" t="s">
        <v>370</v>
      </c>
    </row>
    <row r="33" spans="1:6" ht="12.75">
      <c r="A33" s="33"/>
      <c r="B33" s="33"/>
      <c r="C33" s="33"/>
      <c r="D33" s="33"/>
      <c r="E33" s="33"/>
      <c r="F33" s="33"/>
    </row>
  </sheetData>
  <sheetProtection/>
  <protectedRanges>
    <protectedRange sqref="A16:D16 A18:D18 A27:D27 A29:D29" name="Range1_12_1_1"/>
  </protectedRanges>
  <mergeCells count="21">
    <mergeCell ref="A27:D27"/>
    <mergeCell ref="A28:D28"/>
    <mergeCell ref="A29:D29"/>
    <mergeCell ref="A25:D25"/>
    <mergeCell ref="A30:D30"/>
    <mergeCell ref="A31:D31"/>
    <mergeCell ref="A32:D32"/>
    <mergeCell ref="A15:D15"/>
    <mergeCell ref="A16:D16"/>
    <mergeCell ref="A20:D20"/>
    <mergeCell ref="A19:D19"/>
    <mergeCell ref="A26:D26"/>
    <mergeCell ref="A18:D18"/>
    <mergeCell ref="A21:D21"/>
    <mergeCell ref="E14:F14"/>
    <mergeCell ref="E15:F15"/>
    <mergeCell ref="A17:D17"/>
    <mergeCell ref="A2:F2"/>
    <mergeCell ref="A4:F10"/>
    <mergeCell ref="A11:F11"/>
    <mergeCell ref="A14:D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Milotti-Akilić</cp:lastModifiedBy>
  <cp:lastPrinted>2018-07-19T13:03:33Z</cp:lastPrinted>
  <dcterms:created xsi:type="dcterms:W3CDTF">2008-10-17T11:51:54Z</dcterms:created>
  <dcterms:modified xsi:type="dcterms:W3CDTF">2018-07-23T10:54:24Z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