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" windowWidth="12156" windowHeight="8112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<sst xmlns="http://schemas.openxmlformats.org/spreadsheetml/2006/main" count="398" uniqueCount="343">
  <si>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</si>
  <si>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</si>
  <si>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</si>
  <si>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</si>
  <si>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</si>
  <si>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</si>
  <si>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</si>
  <si>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</si>
  <si>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</si>
  <si>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</si>
  <si>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</si>
  <si>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</si>
  <si>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</si>
  <si>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</si>
  <si>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</si>
  <si>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</si>
  <si>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</si>
  <si>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</si>
  <si>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</si>
  <si>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</si>
  <si>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</si>
  <si>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</si>
  <si>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</si>
  <si>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</si>
  <si>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</si>
  <si>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</si>
  <si>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</si>
  <si>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</si>
  <si>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</si>
  <si>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</si>
  <si>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</si>
  <si>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</si>
  <si>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</si>
  <si>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</si>
  <si>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</si>
  <si>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</si>
  <si>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</si>
  <si>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</si>
  <si>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</si>
  <si>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</si>
  <si>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</si>
  <si>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</si>
  <si>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</si>
  <si>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</si>
  <si>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</si>
  <si>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</si>
  <si>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</si>
  <si>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</si>
  <si>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</si>
  <si>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</si>
  <si>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</si>
  <si>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</si>
  <si>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</si>
  <si>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</si>
  <si>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</si>
  <si>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</si>
  <si>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</si>
  <si>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</si>
  <si>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</si>
  <si>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</si>
  <si>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</si>
  <si>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</si>
  <si>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</si>
  <si>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</si>
  <si>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</si>
  <si>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</si>
  <si>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</si>
  <si>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</si>
  <si>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</si>
  <si>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</si>
  <si>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</si>
  <si>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</si>
  <si>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</si>
  <si>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</si>
  <si>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</si>
  <si>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</si>
  <si>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</si>
  <si>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</si>
  <si>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</si>
  <si>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</si>
  <si>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</si>
  <si>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</si>
  <si>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</si>
  <si>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</si>
  <si>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</si>
  <si>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</si>
  <si>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</si>
  <si>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</si>
  <si>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</si>
  <si>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</si>
  <si>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</si>
  <si>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</si>
  <si>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</si>
  <si>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</si>
  <si>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</si>
  <si>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</si>
  <si>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</si>
  <si>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</si>
  <si>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</si>
  <si>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</si>
  <si>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</si>
  <si>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</si>
  <si>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</si>
  <si>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</si>
  <si>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</si>
  <si>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</si>
  <si>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</si>
  <si>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</si>
  <si>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</si>
  <si>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</si>
  <si>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</si>
  <si>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</si>
  <si>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</si>
  <si>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</si>
  <si>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</si>
  <si>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</si>
  <si>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</si>
  <si>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</si>
  <si>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</si>
  <si>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</si>
  <si>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</si>
  <si>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</si>
  <si>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</si>
  <si>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</si>
  <si>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</si>
  <si>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</si>
  <si>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</si>
  <si>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</si>
  <si>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</si>
  <si>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</si>
  <si>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</si>
  <si>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</si>
  <si>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</si>
  <si>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</si>
  <si>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</si>
  <si>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</si>
  <si>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</si>
  <si>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</si>
  <si>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</si>
  <si>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</si>
  <si>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</si>
  <si>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</si>
  <si>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</si>
  <si>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</si>
  <si>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</si>
  <si>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</si>
  <si>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</si>
  <si>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</si>
  <si>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</si>
  <si>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</si>
  <si>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</si>
  <si>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</si>
  <si>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</si>
  <si>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</si>
  <si>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</si>
  <si>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</si>
  <si>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</si>
  <si>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</si>
  <si>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</si>
  <si>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</si>
  <si>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</si>
  <si>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</si>
  <si>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</si>
  <si>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</si>
  <si>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</si>
  <si>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</si>
  <si>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</si>
  <si>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</si>
  <si>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</si>
  <si>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</si>
  <si>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</si>
  <si>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</si>
  <si>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</si>
  <si>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</si>
  <si>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</si>
  <si>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</si>
  <si>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</si>
  <si>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</si>
  <si>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</si>
  <si>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</si>
  <si>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</si>
  <si>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</si>
  <si>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</si>
  <si>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</si>
  <si>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</si>
  <si>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</si>
  <si>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</si>
  <si>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</si>
  <si>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</si>
  <si>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</si>
  <si>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</si>
  <si>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</si>
  <si>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</si>
  <si>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</si>
  <si>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</si>
  <si>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</si>
  <si>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</si>
  <si>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</si>
  <si>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</si>
  <si>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</si>
  <si>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</si>
  <si>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</si>
  <si>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</si>
  <si>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</si>
  <si>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</si>
  <si>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</si>
  <si>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</si>
  <si>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</si>
  <si>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</si>
  <si>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</si>
  <si>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</si>
  <si>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</si>
  <si>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</si>
  <si>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</si>
  <si>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</si>
  <si>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</si>
  <si>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</si>
  <si>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</si>
  <si>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</si>
  <si>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</si>
  <si>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</si>
  <si>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</si>
  <si>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</si>
  <si>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</si>
  <si>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</si>
  <si>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</si>
  <si>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</si>
  <si>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</si>
  <si>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</si>
  <si>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</si>
  <si>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</si>
  <si>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</si>
  <si>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</si>
  <si>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</si>
  <si>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</si>
  <si>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</si>
  <si>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</si>
  <si>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</si>
  <si>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</si>
  <si>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</si>
  <si>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</si>
  <si>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</si>
  <si>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</si>
  <si>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</si>
  <si>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</si>
  <si>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</si>
  <si>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</si>
  <si>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</si>
  <si>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</si>
  <si>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</si>
  <si>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</si>
  <si>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</si>
  <si>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</si>
  <si>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</si>
  <si>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</si>
  <si>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</si>
  <si>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</si>
  <si>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</si>
  <si>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</si>
  <si>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</si>
  <si>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</si>
  <si>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</si>
  <si>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</si>
  <si>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</si>
  <si>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</si>
  <si>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</si>
  <si>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</si>
  <si>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</si>
  <si>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</si>
  <si>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</si>
  <si>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</si>
  <si>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</si>
  <si>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</si>
  <si>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</si>
  <si>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</si>
  <si>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</si>
  <si>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</si>
  <si>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</si>
  <si>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</si>
  <si>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</si>
  <si>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</si>
  <si>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</si>
  <si>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</si>
  <si>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</si>
  <si>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</si>
  <si>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</si>
  <si>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</si>
  <si>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</si>
  <si>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</si>
  <si>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</si>
  <si>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</si>
  <si>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</si>
  <si>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</si>
  <si>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</si>
  <si>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</si>
  <si>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</si>
  <si>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</si>
  <si>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</si>
  <si>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</si>
  <si>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</si>
  <si>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</si>
  <si>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</si>
  <si>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</si>
  <si>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</si>
  <si>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</si>
  <si>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</si>
  <si>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</si>
  <si>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</si>
  <si>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</si>
  <si>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</si>
  <si>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</si>
  <si>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</si>
  <si>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</si>
  <si>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</si>
  <si>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</si>
  <si>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</si>
  <si>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</si>
  <si>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</si>
  <si>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</si>
  <si>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</si>
  <si>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</si>
  <si>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</si>
  <si>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</si>
  <si>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</si>
  <si>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</si>
  <si>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</si>
  <si>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</si>
  <si>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</si>
  <si>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</si>
  <si>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</si>
  <si>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</si>
  <si>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</si>
  <si>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</si>
  <si>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</si>
  <si>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</si>
  <si>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</si>
  <si>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</si>
  <si>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</si>
  <si>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</si>
  <si>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1.1.2018.</t>
  </si>
  <si>
    <t>31.03.2018.</t>
  </si>
  <si>
    <t>stanje na dan 31.03.2018.</t>
  </si>
  <si>
    <t>u razdoblju 1.1.2018. do 31.03.2018.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</si>
</sst>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TFI-POD" xfId="52"/>
    <cellStyle name="Normalno 2" xfId="53"/>
    <cellStyle name="Normalno 3" xfId="54"/>
    <cellStyle name="Normalno 4" xfId="55"/>
    <cellStyle name="Obično_Knjiga2" xfId="56"/>
    <cellStyle name="Percent" xfId="57"/>
    <cellStyle name="Povezana ćelija" xfId="58"/>
    <cellStyle name="Followed Hyperlink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46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28125" style="11" customWidth="1"/>
    <col min="10" max="16384" width="9.140625" style="11" customWidth="1"/>
  </cols>
  <sheetData>
    <row r="1" spans="1:12" ht="15">
      <c r="A1" s="183" t="s">
        <v>234</v>
      </c>
      <c r="B1" s="184"/>
      <c r="C1" s="184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0" t="s">
        <v>235</v>
      </c>
      <c r="B2" s="141"/>
      <c r="C2" s="141"/>
      <c r="D2" s="142"/>
      <c r="E2" s="119" t="s">
        <v>339</v>
      </c>
      <c r="F2" s="12"/>
      <c r="G2" s="13" t="s">
        <v>236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3" t="s">
        <v>302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6" t="s">
        <v>237</v>
      </c>
      <c r="B6" s="147"/>
      <c r="C6" s="138" t="s">
        <v>309</v>
      </c>
      <c r="D6" s="139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8" t="s">
        <v>238</v>
      </c>
      <c r="B8" s="149"/>
      <c r="C8" s="138" t="s">
        <v>310</v>
      </c>
      <c r="D8" s="139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5" t="s">
        <v>239</v>
      </c>
      <c r="B10" s="136"/>
      <c r="C10" s="138" t="s">
        <v>311</v>
      </c>
      <c r="D10" s="139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6" t="s">
        <v>240</v>
      </c>
      <c r="B12" s="147"/>
      <c r="C12" s="150" t="s">
        <v>322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6" t="s">
        <v>241</v>
      </c>
      <c r="B14" s="147"/>
      <c r="C14" s="153">
        <v>52440</v>
      </c>
      <c r="D14" s="154"/>
      <c r="E14" s="16"/>
      <c r="F14" s="150" t="s">
        <v>312</v>
      </c>
      <c r="G14" s="151"/>
      <c r="H14" s="151"/>
      <c r="I14" s="152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6" t="s">
        <v>242</v>
      </c>
      <c r="B16" s="147"/>
      <c r="C16" s="150" t="s">
        <v>313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6" t="s">
        <v>243</v>
      </c>
      <c r="B18" s="147"/>
      <c r="C18" s="155" t="s">
        <v>314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6" t="s">
        <v>244</v>
      </c>
      <c r="B20" s="147"/>
      <c r="C20" s="155" t="s">
        <v>325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6" t="s">
        <v>245</v>
      </c>
      <c r="B22" s="147"/>
      <c r="C22" s="120">
        <v>348</v>
      </c>
      <c r="D22" s="150" t="s">
        <v>312</v>
      </c>
      <c r="E22" s="158"/>
      <c r="F22" s="159"/>
      <c r="G22" s="146"/>
      <c r="H22" s="160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6" t="s">
        <v>246</v>
      </c>
      <c r="B24" s="147"/>
      <c r="C24" s="120">
        <v>18</v>
      </c>
      <c r="D24" s="150" t="s">
        <v>315</v>
      </c>
      <c r="E24" s="158"/>
      <c r="F24" s="158"/>
      <c r="G24" s="159"/>
      <c r="H24" s="51" t="s">
        <v>247</v>
      </c>
      <c r="I24" s="133">
        <v>2941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303</v>
      </c>
      <c r="I25" s="97"/>
      <c r="J25" s="10"/>
      <c r="K25" s="10"/>
      <c r="L25" s="10"/>
    </row>
    <row r="26" spans="1:12" ht="12.75">
      <c r="A26" s="146" t="s">
        <v>248</v>
      </c>
      <c r="B26" s="147"/>
      <c r="C26" s="121" t="s">
        <v>316</v>
      </c>
      <c r="D26" s="25"/>
      <c r="E26" s="33"/>
      <c r="F26" s="24"/>
      <c r="G26" s="161" t="s">
        <v>249</v>
      </c>
      <c r="H26" s="147"/>
      <c r="I26" s="122" t="s">
        <v>317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2" t="s">
        <v>250</v>
      </c>
      <c r="B28" s="163"/>
      <c r="C28" s="164"/>
      <c r="D28" s="164"/>
      <c r="E28" s="165" t="s">
        <v>251</v>
      </c>
      <c r="F28" s="166"/>
      <c r="G28" s="166"/>
      <c r="H28" s="167" t="s">
        <v>252</v>
      </c>
      <c r="I28" s="168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8"/>
      <c r="I30" s="139"/>
      <c r="J30" s="10"/>
      <c r="K30" s="10"/>
      <c r="L30" s="10"/>
    </row>
    <row r="31" spans="1:12" ht="12.75">
      <c r="A31" s="93"/>
      <c r="B31" s="22"/>
      <c r="C31" s="21"/>
      <c r="D31" s="172"/>
      <c r="E31" s="172"/>
      <c r="F31" s="172"/>
      <c r="G31" s="173"/>
      <c r="H31" s="16"/>
      <c r="I31" s="100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8"/>
      <c r="I32" s="13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8"/>
      <c r="I34" s="13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8"/>
      <c r="I36" s="139"/>
      <c r="J36" s="10"/>
      <c r="K36" s="10"/>
      <c r="L36" s="10"/>
    </row>
    <row r="37" spans="1:12" ht="12.75">
      <c r="A37" s="102"/>
      <c r="B37" s="30"/>
      <c r="C37" s="174"/>
      <c r="D37" s="175"/>
      <c r="E37" s="16"/>
      <c r="F37" s="174"/>
      <c r="G37" s="175"/>
      <c r="H37" s="16"/>
      <c r="I37" s="94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8"/>
      <c r="I38" s="13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5" t="s">
        <v>253</v>
      </c>
      <c r="B44" s="179"/>
      <c r="C44" s="138"/>
      <c r="D44" s="139"/>
      <c r="E44" s="26"/>
      <c r="F44" s="150"/>
      <c r="G44" s="170"/>
      <c r="H44" s="170"/>
      <c r="I44" s="171"/>
      <c r="J44" s="10"/>
      <c r="K44" s="10"/>
      <c r="L44" s="10"/>
    </row>
    <row r="45" spans="1:12" ht="12.75">
      <c r="A45" s="102"/>
      <c r="B45" s="30"/>
      <c r="C45" s="174"/>
      <c r="D45" s="175"/>
      <c r="E45" s="16"/>
      <c r="F45" s="174"/>
      <c r="G45" s="176"/>
      <c r="H45" s="35"/>
      <c r="I45" s="106"/>
      <c r="J45" s="10"/>
      <c r="K45" s="10"/>
      <c r="L45" s="10"/>
    </row>
    <row r="46" spans="1:12" ht="12.75">
      <c r="A46" s="135" t="s">
        <v>254</v>
      </c>
      <c r="B46" s="179"/>
      <c r="C46" s="150" t="s">
        <v>318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3"/>
      <c r="B47" s="22"/>
      <c r="C47" s="21" t="s">
        <v>255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5" t="s">
        <v>256</v>
      </c>
      <c r="B48" s="179"/>
      <c r="C48" s="180" t="s">
        <v>319</v>
      </c>
      <c r="D48" s="181"/>
      <c r="E48" s="182"/>
      <c r="F48" s="16"/>
      <c r="G48" s="51" t="s">
        <v>257</v>
      </c>
      <c r="H48" s="180" t="s">
        <v>320</v>
      </c>
      <c r="I48" s="18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5" t="s">
        <v>243</v>
      </c>
      <c r="B50" s="179"/>
      <c r="C50" s="191" t="s">
        <v>321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6" t="s">
        <v>258</v>
      </c>
      <c r="B52" s="147"/>
      <c r="C52" s="180" t="s">
        <v>338</v>
      </c>
      <c r="D52" s="181"/>
      <c r="E52" s="181"/>
      <c r="F52" s="181"/>
      <c r="G52" s="181"/>
      <c r="H52" s="181"/>
      <c r="I52" s="152"/>
      <c r="J52" s="10"/>
      <c r="K52" s="10"/>
      <c r="L52" s="10"/>
    </row>
    <row r="53" spans="1:12" ht="12.75">
      <c r="A53" s="107"/>
      <c r="B53" s="20"/>
      <c r="C53" s="185" t="s">
        <v>259</v>
      </c>
      <c r="D53" s="185"/>
      <c r="E53" s="185"/>
      <c r="F53" s="185"/>
      <c r="G53" s="185"/>
      <c r="H53" s="185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2" t="s">
        <v>260</v>
      </c>
      <c r="C55" s="193"/>
      <c r="D55" s="193"/>
      <c r="E55" s="193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4" t="s">
        <v>328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ht="12.75">
      <c r="A57" s="107"/>
      <c r="B57" s="194" t="s">
        <v>292</v>
      </c>
      <c r="C57" s="195"/>
      <c r="D57" s="195"/>
      <c r="E57" s="195"/>
      <c r="F57" s="195"/>
      <c r="G57" s="195"/>
      <c r="H57" s="195"/>
      <c r="I57" s="109"/>
      <c r="J57" s="10"/>
      <c r="K57" s="10"/>
      <c r="L57" s="10"/>
    </row>
    <row r="58" spans="1:12" ht="12.75">
      <c r="A58" s="107"/>
      <c r="B58" s="194" t="s">
        <v>293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07"/>
      <c r="B59" s="194" t="s">
        <v>294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261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262</v>
      </c>
      <c r="F62" s="33"/>
      <c r="G62" s="186" t="s">
        <v>263</v>
      </c>
      <c r="H62" s="187"/>
      <c r="I62" s="18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9"/>
      <c r="H63" s="19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SheetLayoutView="110" zoomScalePageLayoutView="0" workbookViewId="0" topLeftCell="A106">
      <selection activeCell="L132" sqref="L132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12.7109375" style="52" bestFit="1" customWidth="1"/>
    <col min="13" max="13" width="10.7109375" style="52" bestFit="1" customWidth="1"/>
    <col min="14" max="14" width="12.00390625" style="52" bestFit="1" customWidth="1"/>
    <col min="15" max="16384" width="9.140625" style="52" customWidth="1"/>
  </cols>
  <sheetData>
    <row r="1" spans="1:11" ht="12.75" customHeight="1">
      <c r="A1" s="234" t="s">
        <v>144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323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1">
      <c r="A4" s="239" t="s">
        <v>50</v>
      </c>
      <c r="B4" s="240"/>
      <c r="C4" s="240"/>
      <c r="D4" s="240"/>
      <c r="E4" s="240"/>
      <c r="F4" s="240"/>
      <c r="G4" s="240"/>
      <c r="H4" s="241"/>
      <c r="I4" s="58" t="s">
        <v>264</v>
      </c>
      <c r="J4" s="59" t="s">
        <v>304</v>
      </c>
      <c r="K4" s="60" t="s">
        <v>305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7">
        <v>2</v>
      </c>
      <c r="J5" s="56">
        <v>3</v>
      </c>
      <c r="K5" s="56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6" t="s">
        <v>51</v>
      </c>
      <c r="B7" s="207"/>
      <c r="C7" s="207"/>
      <c r="D7" s="207"/>
      <c r="E7" s="207"/>
      <c r="F7" s="207"/>
      <c r="G7" s="207"/>
      <c r="H7" s="224"/>
      <c r="I7" s="3">
        <v>1</v>
      </c>
      <c r="J7" s="6"/>
      <c r="K7" s="6"/>
    </row>
    <row r="8" spans="1:11" ht="12.75">
      <c r="A8" s="213" t="s">
        <v>11</v>
      </c>
      <c r="B8" s="214"/>
      <c r="C8" s="214"/>
      <c r="D8" s="214"/>
      <c r="E8" s="214"/>
      <c r="F8" s="214"/>
      <c r="G8" s="214"/>
      <c r="H8" s="215"/>
      <c r="I8" s="1">
        <v>2</v>
      </c>
      <c r="J8" s="53">
        <f>J9+J16+J26+J35+J39</f>
        <v>4321068373</v>
      </c>
      <c r="K8" s="53">
        <f>K9+K16+K26+K35+K39</f>
        <v>4394784960.420001</v>
      </c>
    </row>
    <row r="9" spans="1:11" ht="12.75">
      <c r="A9" s="210" t="s">
        <v>193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J10+J11+J12+J13+J14+J15</f>
        <v>44533715</v>
      </c>
      <c r="K9" s="53">
        <f>K10+K11+K12+K13+K14+K15</f>
        <v>45136813.41</v>
      </c>
    </row>
    <row r="10" spans="1:11" ht="12.75">
      <c r="A10" s="210" t="s">
        <v>103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12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37646206</v>
      </c>
      <c r="K11" s="7">
        <v>37001126.75</v>
      </c>
    </row>
    <row r="12" spans="1:11" ht="12.75">
      <c r="A12" s="210" t="s">
        <v>104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6567609</v>
      </c>
      <c r="K12" s="7">
        <v>6567609</v>
      </c>
    </row>
    <row r="13" spans="1:11" ht="12.75">
      <c r="A13" s="210" t="s">
        <v>196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197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319900</v>
      </c>
      <c r="K14" s="7">
        <v>1568077.66</v>
      </c>
    </row>
    <row r="15" spans="1:11" ht="12.75">
      <c r="A15" s="210" t="s">
        <v>198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194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J17+J18+J19+J20+J21+J22+J23+J24+J25</f>
        <v>3697439264</v>
      </c>
      <c r="K16" s="53">
        <f>K17+K18+K19+K20+K21+K22+K23+K24+K25</f>
        <v>3770376430.200001</v>
      </c>
    </row>
    <row r="17" spans="1:11" ht="12.75">
      <c r="A17" s="210" t="s">
        <v>199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633926337</v>
      </c>
      <c r="K17" s="7">
        <v>633926337.23</v>
      </c>
    </row>
    <row r="18" spans="1:11" ht="12.75">
      <c r="A18" s="210" t="s">
        <v>233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2416617894</v>
      </c>
      <c r="K18" s="7">
        <v>2352888472.37</v>
      </c>
    </row>
    <row r="19" spans="1:11" ht="12.75">
      <c r="A19" s="210" t="s">
        <v>200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345844344</v>
      </c>
      <c r="K19" s="7">
        <v>336383210.36</v>
      </c>
    </row>
    <row r="20" spans="1:11" ht="12.75">
      <c r="A20" s="210" t="s">
        <v>23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89672494</v>
      </c>
      <c r="K20" s="7">
        <v>87764390.81</v>
      </c>
    </row>
    <row r="21" spans="1:11" ht="12.75">
      <c r="A21" s="210" t="s">
        <v>24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63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23166558</v>
      </c>
      <c r="K22" s="7">
        <v>64090232.11</v>
      </c>
    </row>
    <row r="23" spans="1:11" ht="12.75">
      <c r="A23" s="210" t="s">
        <v>64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137209673</v>
      </c>
      <c r="K23" s="7">
        <v>246857528.28</v>
      </c>
    </row>
    <row r="24" spans="1:11" ht="12.75">
      <c r="A24" s="210" t="s">
        <v>65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40747606</v>
      </c>
      <c r="K24" s="7">
        <v>38365372.01</v>
      </c>
    </row>
    <row r="25" spans="1:11" ht="12.75">
      <c r="A25" s="210" t="s">
        <v>66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10254358</v>
      </c>
      <c r="K25" s="7">
        <v>10100887.03</v>
      </c>
    </row>
    <row r="26" spans="1:11" ht="12.75">
      <c r="A26" s="210" t="s">
        <v>179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J27+J28+J29+J30+J31+J32+J33+J34</f>
        <v>456347314</v>
      </c>
      <c r="K26" s="53">
        <f>K27+K28+K29+K30+K31+K32+K33+K34</f>
        <v>456528852.71000004</v>
      </c>
    </row>
    <row r="27" spans="1:11" ht="12.75">
      <c r="A27" s="210" t="s">
        <v>67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452395427</v>
      </c>
      <c r="K27" s="7">
        <v>452475817.73</v>
      </c>
    </row>
    <row r="28" spans="1:11" ht="12.75">
      <c r="A28" s="210" t="s">
        <v>68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69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140000</v>
      </c>
      <c r="K29" s="7">
        <v>140000</v>
      </c>
    </row>
    <row r="30" spans="1:11" ht="12.75">
      <c r="A30" s="210" t="s">
        <v>74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75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3620830</v>
      </c>
      <c r="K31" s="7">
        <v>3749831.98</v>
      </c>
    </row>
    <row r="32" spans="1:11" ht="12.75">
      <c r="A32" s="210" t="s">
        <v>76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191057</v>
      </c>
      <c r="K32" s="7">
        <v>163203</v>
      </c>
    </row>
    <row r="33" spans="1:11" ht="12.75">
      <c r="A33" s="210" t="s">
        <v>70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308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173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J36+J37+J38</f>
        <v>188176</v>
      </c>
      <c r="K35" s="53">
        <f>K36+K37+K38</f>
        <v>182960.17</v>
      </c>
    </row>
    <row r="36" spans="1:11" ht="12.75">
      <c r="A36" s="210" t="s">
        <v>71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72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73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188176</v>
      </c>
      <c r="K38" s="7">
        <v>182960.17</v>
      </c>
    </row>
    <row r="39" spans="1:11" ht="12.75">
      <c r="A39" s="210" t="s">
        <v>174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122559904</v>
      </c>
      <c r="K39" s="7">
        <v>122559903.93</v>
      </c>
    </row>
    <row r="40" spans="1:11" ht="12.75">
      <c r="A40" s="213" t="s">
        <v>226</v>
      </c>
      <c r="B40" s="214"/>
      <c r="C40" s="214"/>
      <c r="D40" s="214"/>
      <c r="E40" s="214"/>
      <c r="F40" s="214"/>
      <c r="G40" s="214"/>
      <c r="H40" s="215"/>
      <c r="I40" s="1">
        <v>34</v>
      </c>
      <c r="J40" s="53">
        <f>J41+J49+J56+J64</f>
        <v>291552583</v>
      </c>
      <c r="K40" s="53">
        <f>K41+K49+K56+K64</f>
        <v>113821148.32</v>
      </c>
    </row>
    <row r="41" spans="1:11" ht="12.75">
      <c r="A41" s="210" t="s">
        <v>91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J42+J43+J44+J45+J46+J47+J48</f>
        <v>23913513</v>
      </c>
      <c r="K41" s="53">
        <f>K42+K43+K44+K45+K46+K47+K48</f>
        <v>24910071.619999997</v>
      </c>
    </row>
    <row r="42" spans="1:11" ht="12.75">
      <c r="A42" s="210" t="s">
        <v>108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23767779</v>
      </c>
      <c r="K42" s="7">
        <v>24741457.13</v>
      </c>
    </row>
    <row r="43" spans="1:11" ht="12.75">
      <c r="A43" s="210" t="s">
        <v>109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77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78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145734</v>
      </c>
      <c r="K45" s="7">
        <v>168614.49</v>
      </c>
    </row>
    <row r="46" spans="1:11" ht="12.75">
      <c r="A46" s="210" t="s">
        <v>79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80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81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92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J50+J51+J52+J53+J54+J55</f>
        <v>29405487</v>
      </c>
      <c r="K49" s="53">
        <f>K50+K51+K52+K53+K54+K55</f>
        <v>25285115.93</v>
      </c>
    </row>
    <row r="50" spans="1:11" ht="12.75">
      <c r="A50" s="210" t="s">
        <v>188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3392515</v>
      </c>
      <c r="K50" s="7">
        <v>1756527.23</v>
      </c>
    </row>
    <row r="51" spans="1:11" ht="12.75">
      <c r="A51" s="210" t="s">
        <v>189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12221884</v>
      </c>
      <c r="K51" s="7">
        <v>9973657.56</v>
      </c>
    </row>
    <row r="52" spans="1:11" ht="12.75">
      <c r="A52" s="210" t="s">
        <v>190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191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1171905</v>
      </c>
      <c r="K53" s="7">
        <v>3124031.78</v>
      </c>
    </row>
    <row r="54" spans="1:11" ht="12.75">
      <c r="A54" s="210" t="s">
        <v>8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10812531</v>
      </c>
      <c r="K54" s="7">
        <f>-898096.82+1378637.11</f>
        <v>480540.29000000015</v>
      </c>
    </row>
    <row r="55" spans="1:11" ht="12.75">
      <c r="A55" s="210" t="s">
        <v>9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1806652</v>
      </c>
      <c r="K55" s="7">
        <v>9950359.07</v>
      </c>
    </row>
    <row r="56" spans="1:11" ht="12.75">
      <c r="A56" s="210" t="s">
        <v>93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J57+J58+J59+J60+J61+J62+J63</f>
        <v>832773</v>
      </c>
      <c r="K56" s="53">
        <f>K57+K58+K59+K60+K61+K62+K63</f>
        <v>1339807.3399999999</v>
      </c>
    </row>
    <row r="57" spans="1:11" ht="12.75">
      <c r="A57" s="210" t="s">
        <v>67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68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25800</v>
      </c>
      <c r="K58" s="7">
        <v>25800</v>
      </c>
    </row>
    <row r="59" spans="1:11" ht="12.75">
      <c r="A59" s="210" t="s">
        <v>228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74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75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76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702891</v>
      </c>
      <c r="K62" s="7">
        <v>702890.59</v>
      </c>
    </row>
    <row r="63" spans="1:11" ht="12.75">
      <c r="A63" s="210" t="s">
        <v>37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>
        <v>104082</v>
      </c>
      <c r="K63" s="7">
        <v>611116.75</v>
      </c>
    </row>
    <row r="64" spans="1:11" ht="12.75">
      <c r="A64" s="210" t="s">
        <v>195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237400810</v>
      </c>
      <c r="K64" s="7">
        <v>62286153.43</v>
      </c>
    </row>
    <row r="65" spans="1:11" ht="12.75">
      <c r="A65" s="213" t="s">
        <v>47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19416287</v>
      </c>
      <c r="K65" s="7">
        <v>26261862.48</v>
      </c>
    </row>
    <row r="66" spans="1:11" ht="12.75">
      <c r="A66" s="213" t="s">
        <v>227</v>
      </c>
      <c r="B66" s="214"/>
      <c r="C66" s="214"/>
      <c r="D66" s="214"/>
      <c r="E66" s="214"/>
      <c r="F66" s="214"/>
      <c r="G66" s="214"/>
      <c r="H66" s="215"/>
      <c r="I66" s="1">
        <v>60</v>
      </c>
      <c r="J66" s="53">
        <f>J8+J40+J65</f>
        <v>4632037243</v>
      </c>
      <c r="K66" s="53">
        <f>K8+K40+K65</f>
        <v>4534867971.22</v>
      </c>
    </row>
    <row r="67" spans="1:11" ht="12.75">
      <c r="A67" s="225" t="s">
        <v>82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54545066</v>
      </c>
      <c r="K67" s="8">
        <v>54522828.98</v>
      </c>
    </row>
    <row r="68" spans="1:11" ht="12.75">
      <c r="A68" s="202" t="s">
        <v>49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2" ht="12.75">
      <c r="A69" s="206" t="s">
        <v>180</v>
      </c>
      <c r="B69" s="207"/>
      <c r="C69" s="207"/>
      <c r="D69" s="207"/>
      <c r="E69" s="207"/>
      <c r="F69" s="207"/>
      <c r="G69" s="207"/>
      <c r="H69" s="224"/>
      <c r="I69" s="3">
        <v>62</v>
      </c>
      <c r="J69" s="54">
        <f>J70+J71+J72+J78+J79+J82+J85</f>
        <v>2395468296</v>
      </c>
      <c r="K69" s="54">
        <f>K70+K71+K72+K78+K79+K82+K85</f>
        <v>2236719359.75</v>
      </c>
      <c r="L69" s="127"/>
    </row>
    <row r="70" spans="1:11" ht="12.75">
      <c r="A70" s="210" t="s">
        <v>132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1672021210</v>
      </c>
      <c r="K70" s="7">
        <v>1672021210</v>
      </c>
    </row>
    <row r="71" spans="1:11" ht="12.75">
      <c r="A71" s="210" t="s">
        <v>133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3602906</v>
      </c>
      <c r="K71" s="7">
        <v>4614057.41</v>
      </c>
    </row>
    <row r="72" spans="1:11" ht="12.75">
      <c r="A72" s="210" t="s">
        <v>134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+J73+J74-J75+J76+J77</f>
        <v>102055847</v>
      </c>
      <c r="K72" s="53">
        <f>+K73+K74-K75+K76+K77</f>
        <v>100188335.83000001</v>
      </c>
    </row>
    <row r="73" spans="1:11" ht="12.75">
      <c r="A73" s="210" t="s">
        <v>135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83601061</v>
      </c>
      <c r="K73" s="7">
        <v>83601060.65</v>
      </c>
    </row>
    <row r="74" spans="1:11" ht="12.75">
      <c r="A74" s="210" t="s">
        <v>136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44815284</v>
      </c>
      <c r="K74" s="7">
        <v>44815284.28</v>
      </c>
    </row>
    <row r="75" spans="1:11" ht="12.75">
      <c r="A75" s="210" t="s">
        <v>124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35889621</v>
      </c>
      <c r="K75" s="7">
        <v>37757132.23</v>
      </c>
    </row>
    <row r="76" spans="1:11" ht="12.75">
      <c r="A76" s="210" t="s">
        <v>125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126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9529123</v>
      </c>
      <c r="K77" s="7">
        <v>9529123.13</v>
      </c>
    </row>
    <row r="78" spans="1:12" ht="12.75">
      <c r="A78" s="210" t="s">
        <v>127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634097</v>
      </c>
      <c r="K78" s="7">
        <v>685978.25</v>
      </c>
      <c r="L78" s="127"/>
    </row>
    <row r="79" spans="1:11" ht="12.75">
      <c r="A79" s="210" t="s">
        <v>224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+J80-J81</f>
        <v>385175162</v>
      </c>
      <c r="K79" s="53">
        <f>+K80-K81</f>
        <v>617154235.74</v>
      </c>
    </row>
    <row r="80" spans="1:12" ht="12.75">
      <c r="A80" s="221" t="s">
        <v>159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385175162</v>
      </c>
      <c r="K80" s="7">
        <v>617154235.74</v>
      </c>
      <c r="L80" s="127"/>
    </row>
    <row r="81" spans="1:12" ht="12.75">
      <c r="A81" s="221" t="s">
        <v>160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  <c r="L81" s="127"/>
    </row>
    <row r="82" spans="1:11" ht="12.75">
      <c r="A82" s="210" t="s">
        <v>225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+J83-J84</f>
        <v>231979074</v>
      </c>
      <c r="K82" s="53">
        <f>+K83-K84</f>
        <v>-157944457.48</v>
      </c>
    </row>
    <row r="83" spans="1:12" ht="12.75">
      <c r="A83" s="221" t="s">
        <v>161</v>
      </c>
      <c r="B83" s="222"/>
      <c r="C83" s="222"/>
      <c r="D83" s="222"/>
      <c r="E83" s="222"/>
      <c r="F83" s="222"/>
      <c r="G83" s="222"/>
      <c r="H83" s="223"/>
      <c r="I83" s="1">
        <v>76</v>
      </c>
      <c r="J83" s="134">
        <v>231979074</v>
      </c>
      <c r="K83" s="7"/>
      <c r="L83" s="127"/>
    </row>
    <row r="84" spans="1:11" ht="12.75">
      <c r="A84" s="221" t="s">
        <v>162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>
        <v>157944457.48</v>
      </c>
    </row>
    <row r="85" spans="1:11" ht="12.75">
      <c r="A85" s="210" t="s">
        <v>163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2" ht="12.75">
      <c r="A86" s="213" t="s">
        <v>15</v>
      </c>
      <c r="B86" s="214"/>
      <c r="C86" s="214"/>
      <c r="D86" s="214"/>
      <c r="E86" s="214"/>
      <c r="F86" s="214"/>
      <c r="G86" s="214"/>
      <c r="H86" s="215"/>
      <c r="I86" s="1">
        <v>79</v>
      </c>
      <c r="J86" s="53">
        <f>SUM(J87:J89)</f>
        <v>31597492</v>
      </c>
      <c r="K86" s="53">
        <f>SUM(K87:K89)</f>
        <v>31597492</v>
      </c>
      <c r="L86" s="127"/>
    </row>
    <row r="87" spans="1:11" ht="12.75">
      <c r="A87" s="210" t="s">
        <v>120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4665359</v>
      </c>
      <c r="K87" s="7">
        <v>4665359</v>
      </c>
    </row>
    <row r="88" spans="1:11" ht="12.75">
      <c r="A88" s="210" t="s">
        <v>121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122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26932133</v>
      </c>
      <c r="K89" s="7">
        <v>26932133</v>
      </c>
    </row>
    <row r="90" spans="1:11" ht="12.75">
      <c r="A90" s="213" t="s">
        <v>16</v>
      </c>
      <c r="B90" s="214"/>
      <c r="C90" s="214"/>
      <c r="D90" s="214"/>
      <c r="E90" s="214"/>
      <c r="F90" s="214"/>
      <c r="G90" s="214"/>
      <c r="H90" s="215"/>
      <c r="I90" s="1">
        <v>83</v>
      </c>
      <c r="J90" s="53">
        <f>J91+J92+J93+J94+J95+J96+J97+J98+J99</f>
        <v>1739431226</v>
      </c>
      <c r="K90" s="53">
        <f>K91+K92+K93+K94+K95+K96+K97+K98+K99</f>
        <v>1758521649.4499998</v>
      </c>
    </row>
    <row r="91" spans="1:11" ht="12.75">
      <c r="A91" s="210" t="s">
        <v>123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229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1721763614</v>
      </c>
      <c r="K93" s="7">
        <v>1740354477</v>
      </c>
    </row>
    <row r="94" spans="1:11" ht="12.75">
      <c r="A94" s="210" t="s">
        <v>230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231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232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85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83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1585824</v>
      </c>
      <c r="K98" s="7">
        <v>2072413.83</v>
      </c>
    </row>
    <row r="99" spans="1:11" ht="12.75">
      <c r="A99" s="210" t="s">
        <v>84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16081788</v>
      </c>
      <c r="K99" s="7">
        <v>16094758.62</v>
      </c>
    </row>
    <row r="100" spans="1:11" ht="12.75">
      <c r="A100" s="213" t="s">
        <v>17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3">
        <f>J101+J102+J103+J104+J105+J106+J107+J108+J109+J110+J111+J112</f>
        <v>369130888</v>
      </c>
      <c r="K100" s="53">
        <f>K101+K102+K103+K104+K105+K106+K107+K108+K109+K110+K111+K112</f>
        <v>424742830.60999995</v>
      </c>
    </row>
    <row r="101" spans="1:11" ht="12.75">
      <c r="A101" s="210" t="s">
        <v>123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377577</v>
      </c>
      <c r="K101" s="7">
        <v>50385.27</v>
      </c>
    </row>
    <row r="102" spans="1:11" ht="12.75">
      <c r="A102" s="210" t="s">
        <v>229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184701848</v>
      </c>
      <c r="K103" s="7">
        <v>155576303.97</v>
      </c>
    </row>
    <row r="104" spans="1:11" ht="12.75">
      <c r="A104" s="210" t="s">
        <v>230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30708993</v>
      </c>
      <c r="K104" s="7">
        <v>138635202.66</v>
      </c>
    </row>
    <row r="105" spans="1:11" ht="12.75">
      <c r="A105" s="210" t="s">
        <v>231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121224757</v>
      </c>
      <c r="K105" s="7">
        <v>96797291.57</v>
      </c>
    </row>
    <row r="106" spans="1:11" ht="12.75">
      <c r="A106" s="210" t="s">
        <v>232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85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86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20606875</v>
      </c>
      <c r="K108" s="7">
        <f>18355736.3+1378637</f>
        <v>19734373.3</v>
      </c>
    </row>
    <row r="109" spans="1:11" ht="12.75">
      <c r="A109" s="210" t="s">
        <v>87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10270639</v>
      </c>
      <c r="K109" s="7">
        <v>12703400.41</v>
      </c>
    </row>
    <row r="110" spans="1:14" ht="12.75">
      <c r="A110" s="210" t="s">
        <v>90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72403</v>
      </c>
      <c r="K110" s="7">
        <v>72403.28</v>
      </c>
      <c r="M110" s="127"/>
      <c r="N110" s="127"/>
    </row>
    <row r="111" spans="1:11" ht="12.75">
      <c r="A111" s="210" t="s">
        <v>88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89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1167796</v>
      </c>
      <c r="K112" s="7">
        <v>1173470.15</v>
      </c>
    </row>
    <row r="113" spans="1:12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96409341</v>
      </c>
      <c r="K113" s="7">
        <f>83284845.97+1793</f>
        <v>83286638.97</v>
      </c>
      <c r="L113" s="127"/>
    </row>
    <row r="114" spans="1:11" ht="12.75">
      <c r="A114" s="213" t="s">
        <v>21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3">
        <f>J69+J86+J90+J100+J113</f>
        <v>4632037243</v>
      </c>
      <c r="K114" s="53">
        <f>K69+K86+K90+K100+K113</f>
        <v>4534867970.78</v>
      </c>
    </row>
    <row r="115" spans="1:11" ht="12.75">
      <c r="A115" s="199" t="s">
        <v>48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54545066</v>
      </c>
      <c r="K115" s="8">
        <v>54522828.98</v>
      </c>
    </row>
    <row r="116" spans="1:11" ht="12.75">
      <c r="A116" s="202" t="s">
        <v>295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175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6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6" t="s">
        <v>7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296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  <row r="126" spans="10:11" ht="12.75">
      <c r="J126" s="128"/>
      <c r="K126" s="12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87:J90 J1:J9 J16:J32 J35 J38:J42 J49:J56 J58:J80 J82:J83 J93:J65536 J86:K86 J45 K1:K85 L1:IV65536 J11:J14 K87:K65536"/>
    <dataValidation type="whole" operator="greaterThanOrEqual" allowBlank="1" showInputMessage="1" showErrorMessage="1" errorTitle="Pogrešan unos" error="Mogu se unijeti samo cjelobrojne pozitivne vrijednosti." sqref="J91:J92 J84 J15 J10 J33:J34 J36:J37 J46:J48 J43:J44 J57 J81">
      <formula1>0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5">
      <selection activeCell="M67" sqref="M6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34" t="s">
        <v>145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2" t="s">
        <v>342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62" t="s">
        <v>323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1.75">
      <c r="A4" s="263" t="s">
        <v>50</v>
      </c>
      <c r="B4" s="263"/>
      <c r="C4" s="263"/>
      <c r="D4" s="263"/>
      <c r="E4" s="263"/>
      <c r="F4" s="263"/>
      <c r="G4" s="263"/>
      <c r="H4" s="263"/>
      <c r="I4" s="58" t="s">
        <v>265</v>
      </c>
      <c r="J4" s="264" t="s">
        <v>304</v>
      </c>
      <c r="K4" s="264"/>
      <c r="L4" s="264" t="s">
        <v>305</v>
      </c>
      <c r="M4" s="264"/>
    </row>
    <row r="5" spans="1:13" ht="12.75">
      <c r="A5" s="263"/>
      <c r="B5" s="263"/>
      <c r="C5" s="263"/>
      <c r="D5" s="263"/>
      <c r="E5" s="263"/>
      <c r="F5" s="263"/>
      <c r="G5" s="263"/>
      <c r="H5" s="263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22</v>
      </c>
      <c r="B7" s="207"/>
      <c r="C7" s="207"/>
      <c r="D7" s="207"/>
      <c r="E7" s="207"/>
      <c r="F7" s="207"/>
      <c r="G7" s="207"/>
      <c r="H7" s="224"/>
      <c r="I7" s="3">
        <v>111</v>
      </c>
      <c r="J7" s="54">
        <f>SUM(J8:J9)</f>
        <v>30921593</v>
      </c>
      <c r="K7" s="54">
        <f>SUM(K8:K9)</f>
        <v>30921593</v>
      </c>
      <c r="L7" s="54">
        <f>SUM(L8:L9)</f>
        <v>41628022.86</v>
      </c>
      <c r="M7" s="54">
        <f>SUM(M8:M9)</f>
        <v>41628022.86</v>
      </c>
    </row>
    <row r="8" spans="1:13" ht="12.75">
      <c r="A8" s="213" t="s">
        <v>143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26400910</v>
      </c>
      <c r="K8" s="7">
        <v>26400910</v>
      </c>
      <c r="L8" s="7">
        <v>38939956.71</v>
      </c>
      <c r="M8" s="7">
        <f>+L8</f>
        <v>38939956.71</v>
      </c>
    </row>
    <row r="9" spans="1:13" ht="12.75">
      <c r="A9" s="213" t="s">
        <v>94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f>852175+3668508</f>
        <v>4520683</v>
      </c>
      <c r="K9" s="7">
        <f>852175+3668508</f>
        <v>4520683</v>
      </c>
      <c r="L9" s="7">
        <f>2553012.8+135053.35</f>
        <v>2688066.15</v>
      </c>
      <c r="M9" s="7">
        <f>+L9</f>
        <v>2688066.15</v>
      </c>
    </row>
    <row r="10" spans="1:13" ht="12.75">
      <c r="A10" s="213" t="s">
        <v>10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3">
        <f>J11+J12+J16+J20+J21+J22+J25+J26</f>
        <v>183741794</v>
      </c>
      <c r="K10" s="53">
        <f>K11+K12+K16+K20+K21+K22+K25+K26</f>
        <v>183741794</v>
      </c>
      <c r="L10" s="53">
        <f>L11+L12+L16+L20+L21+L22+L25+L26</f>
        <v>209367354.66</v>
      </c>
      <c r="M10" s="53">
        <f>M11+M12+M16+M20+M21+M22+M25+M26</f>
        <v>209367354.66</v>
      </c>
    </row>
    <row r="11" spans="1:13" ht="12.75">
      <c r="A11" s="213" t="s">
        <v>95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18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3">
        <f>SUM(J13:J15)</f>
        <v>38687699</v>
      </c>
      <c r="K12" s="53">
        <f>SUM(K13:K15)</f>
        <v>38687699</v>
      </c>
      <c r="L12" s="53">
        <f>SUM(L13:L15)</f>
        <v>37509429.519999996</v>
      </c>
      <c r="M12" s="53">
        <f>SUM(M13:M15)</f>
        <v>37509429.519999996</v>
      </c>
    </row>
    <row r="13" spans="1:13" ht="12.75">
      <c r="A13" s="210" t="s">
        <v>137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16330459</v>
      </c>
      <c r="K13" s="7">
        <v>16330459</v>
      </c>
      <c r="L13" s="7">
        <v>19352139.83</v>
      </c>
      <c r="M13" s="7">
        <f>+L13</f>
        <v>19352139.83</v>
      </c>
    </row>
    <row r="14" spans="1:13" ht="12.75">
      <c r="A14" s="210" t="s">
        <v>138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19879</v>
      </c>
      <c r="K14" s="7">
        <v>19879</v>
      </c>
      <c r="L14" s="7">
        <v>40739.55</v>
      </c>
      <c r="M14" s="7">
        <f>+L14</f>
        <v>40739.55</v>
      </c>
    </row>
    <row r="15" spans="1:13" ht="12.75">
      <c r="A15" s="210" t="s">
        <v>52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22337361</v>
      </c>
      <c r="K15" s="7">
        <v>22337361</v>
      </c>
      <c r="L15" s="7">
        <v>18116550.14</v>
      </c>
      <c r="M15" s="7">
        <f>+L15</f>
        <v>18116550.14</v>
      </c>
    </row>
    <row r="16" spans="1:13" ht="12.75">
      <c r="A16" s="213" t="s">
        <v>19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3">
        <f>SUM(J17:J19)</f>
        <v>53791382</v>
      </c>
      <c r="K16" s="53">
        <f>SUM(K17:K19)</f>
        <v>53791382</v>
      </c>
      <c r="L16" s="53">
        <f>L17+L18+L19</f>
        <v>59037354.54000001</v>
      </c>
      <c r="M16" s="53">
        <f>SUM(M17:M19)</f>
        <v>59037354.54000001</v>
      </c>
    </row>
    <row r="17" spans="1:13" ht="12.75">
      <c r="A17" s="210" t="s">
        <v>53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32075816</v>
      </c>
      <c r="K17" s="7">
        <v>32075816</v>
      </c>
      <c r="L17" s="7">
        <v>36186317.64</v>
      </c>
      <c r="M17" s="7">
        <f>+L17</f>
        <v>36186317.64</v>
      </c>
    </row>
    <row r="18" spans="1:13" ht="12.75">
      <c r="A18" s="210" t="s">
        <v>54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14265956</v>
      </c>
      <c r="K18" s="7">
        <v>14265956</v>
      </c>
      <c r="L18" s="7">
        <v>14834744.73</v>
      </c>
      <c r="M18" s="7">
        <f>+L18</f>
        <v>14834744.73</v>
      </c>
    </row>
    <row r="19" spans="1:13" ht="12.75">
      <c r="A19" s="210" t="s">
        <v>55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7449610</v>
      </c>
      <c r="K19" s="7">
        <v>7449610</v>
      </c>
      <c r="L19" s="7">
        <v>8016292.17</v>
      </c>
      <c r="M19" s="7">
        <f>+L19</f>
        <v>8016292.17</v>
      </c>
    </row>
    <row r="20" spans="1:13" ht="12.75">
      <c r="A20" s="213" t="s">
        <v>96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66193806</v>
      </c>
      <c r="K20" s="7">
        <v>66193806</v>
      </c>
      <c r="L20" s="7">
        <v>84460116.62</v>
      </c>
      <c r="M20" s="7">
        <f>+L20</f>
        <v>84460116.62</v>
      </c>
    </row>
    <row r="21" spans="1:13" ht="12.75">
      <c r="A21" s="213" t="s">
        <v>97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22830013</v>
      </c>
      <c r="K21" s="7">
        <v>22830013</v>
      </c>
      <c r="L21" s="7">
        <v>26475849.94</v>
      </c>
      <c r="M21" s="7">
        <f>+L21</f>
        <v>26475849.94</v>
      </c>
    </row>
    <row r="22" spans="1:13" ht="12.75">
      <c r="A22" s="213" t="s">
        <v>20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3">
        <f>SUM(J23:J24)</f>
        <v>19501</v>
      </c>
      <c r="K22" s="53">
        <f>SUM(K23:K24)</f>
        <v>19501</v>
      </c>
      <c r="L22" s="53">
        <f>SUM(L23:L24)</f>
        <v>72193.44</v>
      </c>
      <c r="M22" s="53">
        <f>SUM(M23:M24)</f>
        <v>72193.44</v>
      </c>
    </row>
    <row r="23" spans="1:13" ht="12.75">
      <c r="A23" s="210" t="s">
        <v>128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129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19501</v>
      </c>
      <c r="K24" s="7">
        <v>19501</v>
      </c>
      <c r="L24" s="7">
        <v>72193.44</v>
      </c>
      <c r="M24" s="7">
        <f>+L24</f>
        <v>72193.44</v>
      </c>
    </row>
    <row r="25" spans="1:13" ht="12.75">
      <c r="A25" s="213" t="s">
        <v>98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/>
      <c r="M25" s="7"/>
    </row>
    <row r="26" spans="1:13" ht="12.75">
      <c r="A26" s="213" t="s">
        <v>41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2219393</v>
      </c>
      <c r="K26" s="7">
        <v>2219393</v>
      </c>
      <c r="L26" s="7">
        <v>1812410.6</v>
      </c>
      <c r="M26" s="7">
        <f>+L26</f>
        <v>1812410.6</v>
      </c>
    </row>
    <row r="27" spans="1:13" ht="12.75">
      <c r="A27" s="213" t="s">
        <v>201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3">
        <f>SUM(J28:J32)</f>
        <v>30879761</v>
      </c>
      <c r="K27" s="53">
        <f>SUM(K28:K32)</f>
        <v>30879761</v>
      </c>
      <c r="L27" s="53">
        <f>SUM(L28:L32)</f>
        <v>22729299.62</v>
      </c>
      <c r="M27" s="53">
        <f>SUM(M28:M32)</f>
        <v>22729299.62</v>
      </c>
    </row>
    <row r="28" spans="1:13" ht="13.5" customHeight="1">
      <c r="A28" s="259" t="s">
        <v>326</v>
      </c>
      <c r="B28" s="260"/>
      <c r="C28" s="260"/>
      <c r="D28" s="260"/>
      <c r="E28" s="260"/>
      <c r="F28" s="260"/>
      <c r="G28" s="260"/>
      <c r="H28" s="261"/>
      <c r="I28" s="1">
        <v>132</v>
      </c>
      <c r="J28" s="7"/>
      <c r="K28" s="7"/>
      <c r="L28" s="7"/>
      <c r="M28" s="7"/>
    </row>
    <row r="29" spans="1:13" ht="12.75" customHeight="1">
      <c r="A29" s="213" t="s">
        <v>327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24606900</v>
      </c>
      <c r="K29" s="7">
        <v>24606900</v>
      </c>
      <c r="L29" s="7">
        <v>21387700.21</v>
      </c>
      <c r="M29" s="7">
        <f>+L29</f>
        <v>21387700.21</v>
      </c>
    </row>
    <row r="30" spans="1:13" ht="12.75">
      <c r="A30" s="213" t="s">
        <v>130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211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5592718</v>
      </c>
      <c r="K31" s="7">
        <v>5592718</v>
      </c>
      <c r="L31" s="7">
        <v>767574.16</v>
      </c>
      <c r="M31" s="7">
        <f>+L31</f>
        <v>767574.16</v>
      </c>
    </row>
    <row r="32" spans="1:13" ht="12.75">
      <c r="A32" s="213" t="s">
        <v>131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680143</v>
      </c>
      <c r="K32" s="7">
        <v>680143</v>
      </c>
      <c r="L32" s="7">
        <v>574025.25</v>
      </c>
      <c r="M32" s="7">
        <f>+L32</f>
        <v>574025.25</v>
      </c>
    </row>
    <row r="33" spans="1:13" ht="12.75">
      <c r="A33" s="213" t="s">
        <v>202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3">
        <f>SUM(J34:J37)</f>
        <v>10627329</v>
      </c>
      <c r="K33" s="53">
        <f>SUM(K34:K37)</f>
        <v>10627329</v>
      </c>
      <c r="L33" s="53">
        <f>SUM(L34:L37)</f>
        <v>12934425.3</v>
      </c>
      <c r="M33" s="53">
        <f>SUM(M34:M37)</f>
        <v>12934425.3</v>
      </c>
    </row>
    <row r="34" spans="1:13" ht="12.75">
      <c r="A34" s="213" t="s">
        <v>57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53" t="s">
        <v>56</v>
      </c>
      <c r="B35" s="254"/>
      <c r="C35" s="254"/>
      <c r="D35" s="254"/>
      <c r="E35" s="254"/>
      <c r="F35" s="254"/>
      <c r="G35" s="254"/>
      <c r="H35" s="255"/>
      <c r="I35" s="1">
        <v>139</v>
      </c>
      <c r="J35" s="7">
        <v>10326902</v>
      </c>
      <c r="K35" s="7">
        <v>10326902</v>
      </c>
      <c r="L35" s="7">
        <v>11866883.73</v>
      </c>
      <c r="M35" s="7">
        <f>+L35</f>
        <v>11866883.73</v>
      </c>
    </row>
    <row r="36" spans="1:13" ht="12.75">
      <c r="A36" s="213" t="s">
        <v>212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47549</v>
      </c>
      <c r="K36" s="7">
        <v>47549</v>
      </c>
      <c r="L36" s="7">
        <v>810940.66</v>
      </c>
      <c r="M36" s="7">
        <f>+L36</f>
        <v>810940.66</v>
      </c>
    </row>
    <row r="37" spans="1:13" ht="12.75">
      <c r="A37" s="213" t="s">
        <v>58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252878</v>
      </c>
      <c r="K37" s="7">
        <v>252878</v>
      </c>
      <c r="L37" s="7">
        <v>256600.91</v>
      </c>
      <c r="M37" s="7">
        <f>+L37</f>
        <v>256600.91</v>
      </c>
    </row>
    <row r="38" spans="1:13" ht="12.75">
      <c r="A38" s="213" t="s">
        <v>183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184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213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214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203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3">
        <f>J7+J27+J38+J40</f>
        <v>61801354</v>
      </c>
      <c r="K42" s="53">
        <f>K7+K27+K38+K40</f>
        <v>61801354</v>
      </c>
      <c r="L42" s="53">
        <f>L7+L27+L38+L40</f>
        <v>64357322.480000004</v>
      </c>
      <c r="M42" s="53">
        <f>M7+M27+M38+M40</f>
        <v>64357322.480000004</v>
      </c>
    </row>
    <row r="43" spans="1:13" ht="12.75">
      <c r="A43" s="213" t="s">
        <v>204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3">
        <f>J10+J33+J39+J41</f>
        <v>194369123</v>
      </c>
      <c r="K43" s="53">
        <f>K10+K33+K39+K41</f>
        <v>194369123</v>
      </c>
      <c r="L43" s="53">
        <f>L10+L33+L39+L41</f>
        <v>222301779.96</v>
      </c>
      <c r="M43" s="53">
        <f>M10+M33+M39+M41</f>
        <v>222301779.96</v>
      </c>
    </row>
    <row r="44" spans="1:13" ht="12.75">
      <c r="A44" s="213" t="s">
        <v>222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3">
        <f>J42-J43</f>
        <v>-132567769</v>
      </c>
      <c r="K44" s="53">
        <f>K42-K43</f>
        <v>-132567769</v>
      </c>
      <c r="L44" s="53">
        <f>L42-L43</f>
        <v>-157944457.48000002</v>
      </c>
      <c r="M44" s="53">
        <f>M42-M43</f>
        <v>-157944457.48000002</v>
      </c>
    </row>
    <row r="45" spans="1:13" ht="12.75">
      <c r="A45" s="221" t="s">
        <v>206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1" t="s">
        <v>207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3">
        <f>IF(J43&gt;J42,J43-J42,0)</f>
        <v>132567769</v>
      </c>
      <c r="K46" s="53">
        <f>IF(K43&gt;K42,K43-K42,0)</f>
        <v>132567769</v>
      </c>
      <c r="L46" s="53">
        <f>IF(L43&gt;L42,L43-L42,0)</f>
        <v>157944457.48000002</v>
      </c>
      <c r="M46" s="53">
        <f>IF(M43&gt;M42,M43-M42,0)</f>
        <v>157944457.48000002</v>
      </c>
    </row>
    <row r="47" spans="1:13" ht="12.75">
      <c r="A47" s="213" t="s">
        <v>205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/>
      <c r="K47" s="7"/>
      <c r="L47" s="7"/>
      <c r="M47" s="7"/>
    </row>
    <row r="48" spans="1:13" ht="12.75">
      <c r="A48" s="213" t="s">
        <v>223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3">
        <f>J44-J47</f>
        <v>-132567769</v>
      </c>
      <c r="K48" s="53">
        <f>K44-K47</f>
        <v>-132567769</v>
      </c>
      <c r="L48" s="53">
        <f>L44-L47</f>
        <v>-157944457.48000002</v>
      </c>
      <c r="M48" s="53">
        <f>M44-M47</f>
        <v>-157944457.48000002</v>
      </c>
    </row>
    <row r="49" spans="1:13" ht="12.75">
      <c r="A49" s="221" t="s">
        <v>181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6" t="s">
        <v>208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132567769</v>
      </c>
      <c r="K50" s="61">
        <f>IF(K48&lt;0,-K48,0)</f>
        <v>132567769</v>
      </c>
      <c r="L50" s="61">
        <f>IF(L48&lt;0,-L48,0)</f>
        <v>157944457.48000002</v>
      </c>
      <c r="M50" s="61">
        <f>IF(M48&lt;0,-M48,0)</f>
        <v>157944457.48000002</v>
      </c>
    </row>
    <row r="51" spans="1:13" ht="12.75" customHeight="1">
      <c r="A51" s="202" t="s">
        <v>297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176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50" t="s">
        <v>220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f>+J48</f>
        <v>-132567769</v>
      </c>
      <c r="K53" s="7">
        <f>+K48</f>
        <v>-132567769</v>
      </c>
      <c r="L53" s="7">
        <f>+L48</f>
        <v>-157944457.48000002</v>
      </c>
      <c r="M53" s="7">
        <f>+M48</f>
        <v>-157944457.48000002</v>
      </c>
    </row>
    <row r="54" spans="1:13" ht="12.75">
      <c r="A54" s="250" t="s">
        <v>221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02" t="s">
        <v>178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192</v>
      </c>
      <c r="B56" s="207"/>
      <c r="C56" s="207"/>
      <c r="D56" s="207"/>
      <c r="E56" s="207"/>
      <c r="F56" s="207"/>
      <c r="G56" s="207"/>
      <c r="H56" s="224"/>
      <c r="I56" s="9">
        <v>157</v>
      </c>
      <c r="J56" s="6">
        <f>+J53</f>
        <v>-132567769</v>
      </c>
      <c r="K56" s="6">
        <f>+K53</f>
        <v>-132567769</v>
      </c>
      <c r="L56" s="6">
        <f>+L53</f>
        <v>-157944457.48000002</v>
      </c>
      <c r="M56" s="6">
        <f>+M53</f>
        <v>-157944457.48000002</v>
      </c>
    </row>
    <row r="57" spans="1:13" ht="12.75">
      <c r="A57" s="213" t="s">
        <v>209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248168</v>
      </c>
      <c r="K57" s="53">
        <f>SUM(K58:K64)</f>
        <v>248168</v>
      </c>
      <c r="L57" s="53">
        <f>SUM(L58:L64)</f>
        <v>64852</v>
      </c>
      <c r="M57" s="53">
        <f>SUM(M58:M64)</f>
        <v>64852</v>
      </c>
    </row>
    <row r="58" spans="1:13" ht="12.75">
      <c r="A58" s="213" t="s">
        <v>215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53" t="s">
        <v>329</v>
      </c>
      <c r="B59" s="254"/>
      <c r="C59" s="254"/>
      <c r="D59" s="254"/>
      <c r="E59" s="254"/>
      <c r="F59" s="254"/>
      <c r="G59" s="254"/>
      <c r="H59" s="255"/>
      <c r="I59" s="1">
        <v>160</v>
      </c>
      <c r="J59" s="7"/>
      <c r="K59" s="7"/>
      <c r="L59" s="7"/>
      <c r="M59" s="7"/>
    </row>
    <row r="60" spans="1:13" ht="12.75" customHeight="1">
      <c r="A60" s="253" t="s">
        <v>330</v>
      </c>
      <c r="B60" s="254"/>
      <c r="C60" s="254"/>
      <c r="D60" s="254"/>
      <c r="E60" s="254"/>
      <c r="F60" s="254"/>
      <c r="G60" s="254"/>
      <c r="H60" s="255"/>
      <c r="I60" s="1">
        <v>161</v>
      </c>
      <c r="J60" s="7">
        <v>248168</v>
      </c>
      <c r="K60" s="7">
        <v>248168</v>
      </c>
      <c r="L60" s="7">
        <v>64852</v>
      </c>
      <c r="M60" s="7">
        <v>64852</v>
      </c>
    </row>
    <row r="61" spans="1:13" ht="12.75">
      <c r="A61" s="213" t="s">
        <v>216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217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218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219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210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>
        <v>49633</v>
      </c>
      <c r="K65" s="7">
        <v>49633</v>
      </c>
      <c r="L65" s="7">
        <v>12970</v>
      </c>
      <c r="M65" s="7">
        <v>12970</v>
      </c>
    </row>
    <row r="66" spans="1:13" ht="12.75" customHeight="1">
      <c r="A66" s="213" t="s">
        <v>331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198535</v>
      </c>
      <c r="K66" s="53">
        <f>K57-K65</f>
        <v>198535</v>
      </c>
      <c r="L66" s="53">
        <f>L57-L65</f>
        <v>51882</v>
      </c>
      <c r="M66" s="53">
        <f>M57-M65</f>
        <v>51882</v>
      </c>
    </row>
    <row r="67" spans="1:13" ht="12.75">
      <c r="A67" s="213" t="s">
        <v>182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1">
        <f>J56+J66</f>
        <v>-132369234</v>
      </c>
      <c r="K67" s="61">
        <f>K56+K66</f>
        <v>-132369234</v>
      </c>
      <c r="L67" s="61">
        <f>L56+L66</f>
        <v>-157892575.48000002</v>
      </c>
      <c r="M67" s="61">
        <f>+L67</f>
        <v>-157892575.48000002</v>
      </c>
    </row>
    <row r="68" spans="1:13" ht="12.75" customHeight="1">
      <c r="A68" s="246" t="s">
        <v>298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177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220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3" t="s">
        <v>221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="110" zoomScaleSheetLayoutView="110" zoomScalePageLayoutView="0" workbookViewId="0" topLeftCell="A1">
      <selection activeCell="L49" sqref="L49:L56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1.28125" style="52" bestFit="1" customWidth="1"/>
    <col min="12" max="12" width="10.8515625" style="52" bestFit="1" customWidth="1"/>
    <col min="13" max="16384" width="9.140625" style="52" customWidth="1"/>
  </cols>
  <sheetData>
    <row r="1" spans="1:11" ht="12.75" customHeight="1">
      <c r="A1" s="271" t="s">
        <v>154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342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323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1.75">
      <c r="A4" s="273" t="s">
        <v>50</v>
      </c>
      <c r="B4" s="273"/>
      <c r="C4" s="273"/>
      <c r="D4" s="273"/>
      <c r="E4" s="273"/>
      <c r="F4" s="273"/>
      <c r="G4" s="273"/>
      <c r="H4" s="273"/>
      <c r="I4" s="66" t="s">
        <v>265</v>
      </c>
      <c r="J4" s="67" t="s">
        <v>304</v>
      </c>
      <c r="K4" s="67" t="s">
        <v>305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269</v>
      </c>
      <c r="K5" s="69" t="s">
        <v>270</v>
      </c>
    </row>
    <row r="6" spans="1:11" ht="12.75">
      <c r="A6" s="202" t="s">
        <v>146</v>
      </c>
      <c r="B6" s="203"/>
      <c r="C6" s="203"/>
      <c r="D6" s="203"/>
      <c r="E6" s="203"/>
      <c r="F6" s="203"/>
      <c r="G6" s="203"/>
      <c r="H6" s="203"/>
      <c r="I6" s="265"/>
      <c r="J6" s="265"/>
      <c r="K6" s="266"/>
    </row>
    <row r="7" spans="1:11" ht="12.75">
      <c r="A7" s="210" t="s">
        <v>32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-132567769</v>
      </c>
      <c r="K7" s="7">
        <v>-157944457</v>
      </c>
    </row>
    <row r="8" spans="1:11" ht="12.75">
      <c r="A8" s="210" t="s">
        <v>33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66193806</v>
      </c>
      <c r="K8" s="7">
        <v>84460117</v>
      </c>
    </row>
    <row r="9" spans="1:11" ht="12.75">
      <c r="A9" s="210" t="s">
        <v>34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35065936</v>
      </c>
      <c r="K9" s="7">
        <v>83358849</v>
      </c>
    </row>
    <row r="10" spans="1:11" ht="12.75">
      <c r="A10" s="210" t="s">
        <v>35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23748008</v>
      </c>
      <c r="K10" s="7">
        <v>5499008</v>
      </c>
    </row>
    <row r="11" spans="1:11" ht="12.75">
      <c r="A11" s="210" t="s">
        <v>36</v>
      </c>
      <c r="B11" s="211"/>
      <c r="C11" s="211"/>
      <c r="D11" s="211"/>
      <c r="E11" s="211"/>
      <c r="F11" s="211"/>
      <c r="G11" s="211"/>
      <c r="H11" s="211"/>
      <c r="I11" s="1">
        <v>5</v>
      </c>
      <c r="J11" s="7"/>
      <c r="K11" s="7"/>
    </row>
    <row r="12" spans="1:11" ht="12.75">
      <c r="A12" s="210" t="s">
        <v>42</v>
      </c>
      <c r="B12" s="211"/>
      <c r="C12" s="211"/>
      <c r="D12" s="211"/>
      <c r="E12" s="211"/>
      <c r="F12" s="211"/>
      <c r="G12" s="211"/>
      <c r="H12" s="211"/>
      <c r="I12" s="1">
        <v>6</v>
      </c>
      <c r="J12" s="7"/>
      <c r="K12" s="7"/>
    </row>
    <row r="13" spans="1:11" ht="12.75">
      <c r="A13" s="213" t="s">
        <v>147</v>
      </c>
      <c r="B13" s="214"/>
      <c r="C13" s="214"/>
      <c r="D13" s="214"/>
      <c r="E13" s="214"/>
      <c r="F13" s="214"/>
      <c r="G13" s="214"/>
      <c r="H13" s="214"/>
      <c r="I13" s="1">
        <v>7</v>
      </c>
      <c r="J13" s="53">
        <f>SUM(J7:J12)</f>
        <v>-7560019</v>
      </c>
      <c r="K13" s="53">
        <f>SUM(K7:K12)</f>
        <v>15373517</v>
      </c>
    </row>
    <row r="14" spans="1:11" ht="12.75">
      <c r="A14" s="210" t="s">
        <v>43</v>
      </c>
      <c r="B14" s="211"/>
      <c r="C14" s="211"/>
      <c r="D14" s="211"/>
      <c r="E14" s="211"/>
      <c r="F14" s="211"/>
      <c r="G14" s="211"/>
      <c r="H14" s="211"/>
      <c r="I14" s="1">
        <v>8</v>
      </c>
      <c r="J14" s="7"/>
      <c r="K14" s="7"/>
    </row>
    <row r="15" spans="1:11" ht="12.75">
      <c r="A15" s="210" t="s">
        <v>44</v>
      </c>
      <c r="B15" s="211"/>
      <c r="C15" s="211"/>
      <c r="D15" s="211"/>
      <c r="E15" s="211"/>
      <c r="F15" s="211"/>
      <c r="G15" s="211"/>
      <c r="H15" s="211"/>
      <c r="I15" s="1">
        <v>9</v>
      </c>
      <c r="J15" s="7"/>
      <c r="K15" s="7"/>
    </row>
    <row r="16" spans="1:11" ht="12.75">
      <c r="A16" s="210" t="s">
        <v>45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90705</v>
      </c>
      <c r="K16" s="7">
        <v>996558</v>
      </c>
    </row>
    <row r="17" spans="1:11" ht="12.75">
      <c r="A17" s="210" t="s">
        <v>46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16506624</v>
      </c>
      <c r="K17" s="7">
        <f>19970535+3</f>
        <v>19970538</v>
      </c>
    </row>
    <row r="18" spans="1:11" ht="12.75">
      <c r="A18" s="213" t="s">
        <v>148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3">
        <f>SUM(J14:J17)</f>
        <v>16597329</v>
      </c>
      <c r="K18" s="53">
        <f>SUM(K14:K17)</f>
        <v>20967096</v>
      </c>
    </row>
    <row r="19" spans="1:11" ht="12.75">
      <c r="A19" s="213" t="s">
        <v>332</v>
      </c>
      <c r="B19" s="214"/>
      <c r="C19" s="214"/>
      <c r="D19" s="214"/>
      <c r="E19" s="214"/>
      <c r="F19" s="214"/>
      <c r="G19" s="214"/>
      <c r="H19" s="215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25" t="s">
        <v>333</v>
      </c>
      <c r="B20" s="226"/>
      <c r="C20" s="226"/>
      <c r="D20" s="226"/>
      <c r="E20" s="226"/>
      <c r="F20" s="226"/>
      <c r="G20" s="226"/>
      <c r="H20" s="227"/>
      <c r="I20" s="1">
        <v>14</v>
      </c>
      <c r="J20" s="53">
        <f>IF(J18&gt;J13,J18-J13,0)</f>
        <v>24157348</v>
      </c>
      <c r="K20" s="53">
        <f>IF(K18&gt;K13,K18-K13,0)</f>
        <v>5593579</v>
      </c>
    </row>
    <row r="21" spans="1:11" ht="12.75">
      <c r="A21" s="202" t="s">
        <v>149</v>
      </c>
      <c r="B21" s="203"/>
      <c r="C21" s="203"/>
      <c r="D21" s="203"/>
      <c r="E21" s="203"/>
      <c r="F21" s="203"/>
      <c r="G21" s="203"/>
      <c r="H21" s="203"/>
      <c r="I21" s="265"/>
      <c r="J21" s="265"/>
      <c r="K21" s="266"/>
    </row>
    <row r="22" spans="1:11" ht="12.75">
      <c r="A22" s="210" t="s">
        <v>168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/>
      <c r="K22" s="7"/>
    </row>
    <row r="23" spans="1:11" ht="12.75">
      <c r="A23" s="210" t="s">
        <v>169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>
        <v>188500</v>
      </c>
      <c r="K23" s="7"/>
    </row>
    <row r="24" spans="1:11" ht="12.75">
      <c r="A24" s="210" t="s">
        <v>170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/>
      <c r="K24" s="7"/>
    </row>
    <row r="25" spans="1:11" ht="12.75">
      <c r="A25" s="210" t="s">
        <v>171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/>
      <c r="K25" s="7"/>
    </row>
    <row r="26" spans="1:11" ht="12.75">
      <c r="A26" s="210" t="s">
        <v>172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1375069</v>
      </c>
      <c r="K26" s="7"/>
    </row>
    <row r="27" spans="1:11" ht="12.75">
      <c r="A27" s="213" t="s">
        <v>158</v>
      </c>
      <c r="B27" s="214"/>
      <c r="C27" s="214"/>
      <c r="D27" s="214"/>
      <c r="E27" s="214"/>
      <c r="F27" s="214"/>
      <c r="G27" s="214"/>
      <c r="H27" s="214"/>
      <c r="I27" s="1">
        <v>20</v>
      </c>
      <c r="J27" s="53">
        <f>SUM(J22:J26)</f>
        <v>1563569</v>
      </c>
      <c r="K27" s="53">
        <f>SUM(K22:K26)</f>
        <v>0</v>
      </c>
    </row>
    <row r="28" spans="1:11" ht="12.75">
      <c r="A28" s="210" t="s">
        <v>106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180191958</v>
      </c>
      <c r="K28" s="7">
        <v>158000381</v>
      </c>
    </row>
    <row r="29" spans="1:11" ht="12.75">
      <c r="A29" s="210" t="s">
        <v>107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/>
      <c r="K29" s="7">
        <v>80390</v>
      </c>
    </row>
    <row r="30" spans="1:11" ht="12.75">
      <c r="A30" s="210" t="s">
        <v>14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/>
      <c r="K30" s="7">
        <v>101148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53">
        <f>SUM(J28:J30)</f>
        <v>180191958</v>
      </c>
      <c r="K31" s="53">
        <f>SUM(K28:K30)</f>
        <v>158181919</v>
      </c>
    </row>
    <row r="32" spans="1:11" ht="12.75">
      <c r="A32" s="213" t="s">
        <v>334</v>
      </c>
      <c r="B32" s="214"/>
      <c r="C32" s="214"/>
      <c r="D32" s="214"/>
      <c r="E32" s="214"/>
      <c r="F32" s="214"/>
      <c r="G32" s="214"/>
      <c r="H32" s="215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25" t="s">
        <v>335</v>
      </c>
      <c r="B33" s="226"/>
      <c r="C33" s="226"/>
      <c r="D33" s="226"/>
      <c r="E33" s="226"/>
      <c r="F33" s="226"/>
      <c r="G33" s="226"/>
      <c r="H33" s="227"/>
      <c r="I33" s="1">
        <v>26</v>
      </c>
      <c r="J33" s="53">
        <f>IF(J31&gt;J27,J31-J27,0)</f>
        <v>178628389</v>
      </c>
      <c r="K33" s="53">
        <f>IF(K31&gt;K27,K31-K27,0)</f>
        <v>158181919</v>
      </c>
    </row>
    <row r="34" spans="1:11" ht="12.75">
      <c r="A34" s="202" t="s">
        <v>150</v>
      </c>
      <c r="B34" s="203"/>
      <c r="C34" s="203"/>
      <c r="D34" s="203"/>
      <c r="E34" s="203"/>
      <c r="F34" s="203"/>
      <c r="G34" s="203"/>
      <c r="H34" s="203"/>
      <c r="I34" s="265"/>
      <c r="J34" s="265"/>
      <c r="K34" s="266"/>
    </row>
    <row r="35" spans="1:11" ht="12.75">
      <c r="A35" s="210" t="s">
        <v>164</v>
      </c>
      <c r="B35" s="211"/>
      <c r="C35" s="211"/>
      <c r="D35" s="211"/>
      <c r="E35" s="211"/>
      <c r="F35" s="211"/>
      <c r="G35" s="211"/>
      <c r="H35" s="211"/>
      <c r="I35" s="1">
        <v>27</v>
      </c>
      <c r="J35" s="132"/>
      <c r="K35" s="7"/>
    </row>
    <row r="36" spans="1:11" ht="12.75">
      <c r="A36" s="210" t="s">
        <v>25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>
        <v>54883427</v>
      </c>
      <c r="K36" s="7">
        <v>18590863</v>
      </c>
    </row>
    <row r="37" spans="1:11" ht="12.75">
      <c r="A37" s="210" t="s">
        <v>26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>
        <v>198535</v>
      </c>
      <c r="K37" s="7">
        <v>1063033</v>
      </c>
    </row>
    <row r="38" spans="1:11" ht="12.75">
      <c r="A38" s="213" t="s">
        <v>59</v>
      </c>
      <c r="B38" s="214"/>
      <c r="C38" s="214"/>
      <c r="D38" s="214"/>
      <c r="E38" s="214"/>
      <c r="F38" s="214"/>
      <c r="G38" s="214"/>
      <c r="H38" s="214"/>
      <c r="I38" s="1">
        <v>30</v>
      </c>
      <c r="J38" s="53">
        <f>SUM(J35:J37)</f>
        <v>55081962</v>
      </c>
      <c r="K38" s="53">
        <f>SUM(K36:K37)</f>
        <v>19653896</v>
      </c>
    </row>
    <row r="39" spans="1:11" ht="12.75">
      <c r="A39" s="210" t="s">
        <v>27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/>
      <c r="K39" s="7">
        <v>29125544</v>
      </c>
    </row>
    <row r="40" spans="1:11" ht="12.75">
      <c r="A40" s="210" t="s">
        <v>28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/>
      <c r="K40" s="7"/>
    </row>
    <row r="41" spans="1:11" ht="12.75">
      <c r="A41" s="210" t="s">
        <v>29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/>
      <c r="K41" s="7"/>
    </row>
    <row r="42" spans="1:11" ht="12.75">
      <c r="A42" s="210" t="s">
        <v>30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/>
      <c r="K42" s="7">
        <v>1867511</v>
      </c>
    </row>
    <row r="43" spans="1:11" ht="12.75">
      <c r="A43" s="210" t="s">
        <v>31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/>
      <c r="K43" s="7"/>
    </row>
    <row r="44" spans="1:11" ht="12.75">
      <c r="A44" s="213" t="s">
        <v>60</v>
      </c>
      <c r="B44" s="214"/>
      <c r="C44" s="214"/>
      <c r="D44" s="214"/>
      <c r="E44" s="214"/>
      <c r="F44" s="214"/>
      <c r="G44" s="214"/>
      <c r="H44" s="214"/>
      <c r="I44" s="1">
        <v>36</v>
      </c>
      <c r="J44" s="53">
        <f>SUM(J39:J43)</f>
        <v>0</v>
      </c>
      <c r="K44" s="53">
        <f>SUM(K39:K43)</f>
        <v>30993055</v>
      </c>
    </row>
    <row r="45" spans="1:11" ht="12.75">
      <c r="A45" s="253" t="s">
        <v>336</v>
      </c>
      <c r="B45" s="254"/>
      <c r="C45" s="254"/>
      <c r="D45" s="254"/>
      <c r="E45" s="254"/>
      <c r="F45" s="254"/>
      <c r="G45" s="254"/>
      <c r="H45" s="255"/>
      <c r="I45" s="1">
        <v>37</v>
      </c>
      <c r="J45" s="53">
        <f>IF(J38&gt;J44,J38-J44,0)</f>
        <v>55081962</v>
      </c>
      <c r="K45" s="53">
        <f>IF(K38&gt;K44,K38-K44,0)</f>
        <v>0</v>
      </c>
    </row>
    <row r="46" spans="1:11" ht="12.75">
      <c r="A46" s="253" t="s">
        <v>337</v>
      </c>
      <c r="B46" s="254"/>
      <c r="C46" s="254"/>
      <c r="D46" s="254"/>
      <c r="E46" s="254"/>
      <c r="F46" s="254"/>
      <c r="G46" s="254"/>
      <c r="H46" s="255"/>
      <c r="I46" s="1">
        <v>38</v>
      </c>
      <c r="J46" s="53">
        <f>IF(J44&gt;J38,J44-J38,0)</f>
        <v>0</v>
      </c>
      <c r="K46" s="53">
        <f>IF(K44&gt;K38,K44-K38,0)</f>
        <v>11339159</v>
      </c>
    </row>
    <row r="47" spans="1:12" ht="12.75">
      <c r="A47" s="210" t="s">
        <v>61</v>
      </c>
      <c r="B47" s="211"/>
      <c r="C47" s="211"/>
      <c r="D47" s="211"/>
      <c r="E47" s="211"/>
      <c r="F47" s="211"/>
      <c r="G47" s="211"/>
      <c r="H47" s="211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  <c r="L47" s="127"/>
    </row>
    <row r="48" spans="1:12" ht="12.75">
      <c r="A48" s="210" t="s">
        <v>62</v>
      </c>
      <c r="B48" s="211"/>
      <c r="C48" s="211"/>
      <c r="D48" s="211"/>
      <c r="E48" s="211"/>
      <c r="F48" s="211"/>
      <c r="G48" s="211"/>
      <c r="H48" s="211"/>
      <c r="I48" s="1">
        <v>40</v>
      </c>
      <c r="J48" s="53">
        <f>IF(J20-J19+J33-J32+J46-J45&gt;0,J20-J19+J33-J32+J46-J45,0)</f>
        <v>147703775</v>
      </c>
      <c r="K48" s="53">
        <f>IF(K20-K19+K33-K32+K46-K45&gt;0,K20-K19+K33-K32+K46-K45,0)</f>
        <v>175114657</v>
      </c>
      <c r="L48" s="127"/>
    </row>
    <row r="49" spans="1:11" ht="12.75">
      <c r="A49" s="210" t="s">
        <v>151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237647697</v>
      </c>
      <c r="K49" s="7">
        <v>237400810</v>
      </c>
    </row>
    <row r="50" spans="1:11" ht="12.75">
      <c r="A50" s="210" t="s">
        <v>165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/>
      <c r="K50" s="7"/>
    </row>
    <row r="51" spans="1:11" ht="12.75">
      <c r="A51" s="210" t="s">
        <v>166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f>+J48</f>
        <v>147703775</v>
      </c>
      <c r="K51" s="7">
        <f>+K48</f>
        <v>175114657</v>
      </c>
    </row>
    <row r="52" spans="1:12" ht="12.75">
      <c r="A52" s="216" t="s">
        <v>167</v>
      </c>
      <c r="B52" s="217"/>
      <c r="C52" s="217"/>
      <c r="D52" s="217"/>
      <c r="E52" s="217"/>
      <c r="F52" s="217"/>
      <c r="G52" s="217"/>
      <c r="H52" s="217"/>
      <c r="I52" s="4">
        <v>44</v>
      </c>
      <c r="J52" s="61">
        <f>J49+J50-J51</f>
        <v>89943922</v>
      </c>
      <c r="K52" s="61">
        <f>K49+K50-K51</f>
        <v>62286153</v>
      </c>
      <c r="L52" s="127"/>
    </row>
    <row r="54" ht="12.75">
      <c r="K54" s="129"/>
    </row>
    <row r="55" ht="12.75">
      <c r="K55" s="129"/>
    </row>
    <row r="56" ht="12.75">
      <c r="K56" s="13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65536 J36:J65536 J1:J34 K1:IV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185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324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1.75">
      <c r="A4" s="273" t="s">
        <v>50</v>
      </c>
      <c r="B4" s="273"/>
      <c r="C4" s="273"/>
      <c r="D4" s="273"/>
      <c r="E4" s="273"/>
      <c r="F4" s="273"/>
      <c r="G4" s="273"/>
      <c r="H4" s="273"/>
      <c r="I4" s="66" t="s">
        <v>265</v>
      </c>
      <c r="J4" s="67" t="s">
        <v>304</v>
      </c>
      <c r="K4" s="67" t="s">
        <v>305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269</v>
      </c>
      <c r="K5" s="73" t="s">
        <v>270</v>
      </c>
    </row>
    <row r="6" spans="1:11" ht="12.75">
      <c r="A6" s="202" t="s">
        <v>146</v>
      </c>
      <c r="B6" s="203"/>
      <c r="C6" s="203"/>
      <c r="D6" s="203"/>
      <c r="E6" s="203"/>
      <c r="F6" s="203"/>
      <c r="G6" s="203"/>
      <c r="H6" s="203"/>
      <c r="I6" s="265"/>
      <c r="J6" s="265"/>
      <c r="K6" s="266"/>
    </row>
    <row r="7" spans="1:11" ht="12.75">
      <c r="A7" s="210" t="s">
        <v>187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110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111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113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3" t="s">
        <v>186</v>
      </c>
      <c r="B12" s="214"/>
      <c r="C12" s="214"/>
      <c r="D12" s="214"/>
      <c r="E12" s="214"/>
      <c r="F12" s="214"/>
      <c r="G12" s="214"/>
      <c r="H12" s="21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114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115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116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117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118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119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3" t="s">
        <v>38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3" t="s">
        <v>99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5" t="s">
        <v>100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2" t="s">
        <v>149</v>
      </c>
      <c r="B22" s="203"/>
      <c r="C22" s="203"/>
      <c r="D22" s="203"/>
      <c r="E22" s="203"/>
      <c r="F22" s="203"/>
      <c r="G22" s="203"/>
      <c r="H22" s="203"/>
      <c r="I22" s="265"/>
      <c r="J22" s="265"/>
      <c r="K22" s="266"/>
    </row>
    <row r="23" spans="1:11" ht="12.75">
      <c r="A23" s="210" t="s">
        <v>155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156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306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307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157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3" t="s">
        <v>105</v>
      </c>
      <c r="B28" s="214"/>
      <c r="C28" s="214"/>
      <c r="D28" s="214"/>
      <c r="E28" s="214"/>
      <c r="F28" s="214"/>
      <c r="G28" s="214"/>
      <c r="H28" s="21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3" t="s">
        <v>39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3" t="s">
        <v>101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3" t="s">
        <v>102</v>
      </c>
      <c r="B34" s="214"/>
      <c r="C34" s="214"/>
      <c r="D34" s="214"/>
      <c r="E34" s="214"/>
      <c r="F34" s="214"/>
      <c r="G34" s="214"/>
      <c r="H34" s="21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2" t="s">
        <v>150</v>
      </c>
      <c r="B35" s="203"/>
      <c r="C35" s="203"/>
      <c r="D35" s="203"/>
      <c r="E35" s="203"/>
      <c r="F35" s="203"/>
      <c r="G35" s="203"/>
      <c r="H35" s="203"/>
      <c r="I35" s="265">
        <v>0</v>
      </c>
      <c r="J35" s="265"/>
      <c r="K35" s="266"/>
    </row>
    <row r="36" spans="1:11" ht="12.75">
      <c r="A36" s="210" t="s">
        <v>164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25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26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3" t="s">
        <v>40</v>
      </c>
      <c r="B39" s="214"/>
      <c r="C39" s="214"/>
      <c r="D39" s="214"/>
      <c r="E39" s="214"/>
      <c r="F39" s="214"/>
      <c r="G39" s="214"/>
      <c r="H39" s="21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27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28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29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30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31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3" t="s">
        <v>139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3" t="s">
        <v>152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3" t="s">
        <v>153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3" t="s">
        <v>140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13</v>
      </c>
      <c r="B49" s="214"/>
      <c r="C49" s="214"/>
      <c r="D49" s="214"/>
      <c r="E49" s="214"/>
      <c r="F49" s="214"/>
      <c r="G49" s="214"/>
      <c r="H49" s="21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151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165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166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5" t="s">
        <v>167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22">
      <selection activeCell="M16" sqref="M1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96" t="s">
        <v>267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5"/>
    </row>
    <row r="2" spans="1:12" ht="15">
      <c r="A2" s="42"/>
      <c r="B2" s="74"/>
      <c r="C2" s="281" t="s">
        <v>268</v>
      </c>
      <c r="D2" s="281"/>
      <c r="E2" s="131" t="s">
        <v>339</v>
      </c>
      <c r="F2" s="43" t="s">
        <v>236</v>
      </c>
      <c r="G2" s="282" t="s">
        <v>340</v>
      </c>
      <c r="H2" s="283"/>
      <c r="I2" s="74"/>
      <c r="J2" s="74"/>
      <c r="K2" s="74"/>
      <c r="L2" s="77"/>
    </row>
    <row r="3" spans="1:11" ht="21.75">
      <c r="A3" s="284" t="s">
        <v>50</v>
      </c>
      <c r="B3" s="284"/>
      <c r="C3" s="284"/>
      <c r="D3" s="284"/>
      <c r="E3" s="284"/>
      <c r="F3" s="284"/>
      <c r="G3" s="284"/>
      <c r="H3" s="284"/>
      <c r="I3" s="80" t="s">
        <v>291</v>
      </c>
      <c r="J3" s="81" t="s">
        <v>141</v>
      </c>
      <c r="K3" s="81" t="s">
        <v>142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3">
        <v>2</v>
      </c>
      <c r="J4" s="82" t="s">
        <v>269</v>
      </c>
      <c r="K4" s="82" t="s">
        <v>270</v>
      </c>
    </row>
    <row r="5" spans="1:11" ht="12.75">
      <c r="A5" s="286" t="s">
        <v>271</v>
      </c>
      <c r="B5" s="287"/>
      <c r="C5" s="287"/>
      <c r="D5" s="287"/>
      <c r="E5" s="287"/>
      <c r="F5" s="287"/>
      <c r="G5" s="287"/>
      <c r="H5" s="287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86" t="s">
        <v>272</v>
      </c>
      <c r="B6" s="287"/>
      <c r="C6" s="287"/>
      <c r="D6" s="287"/>
      <c r="E6" s="287"/>
      <c r="F6" s="287"/>
      <c r="G6" s="287"/>
      <c r="H6" s="287"/>
      <c r="I6" s="44">
        <v>2</v>
      </c>
      <c r="J6" s="7">
        <f>+Bilanca!J71</f>
        <v>3602906</v>
      </c>
      <c r="K6" s="7">
        <f>+Bilanca!K71</f>
        <v>4614057.41</v>
      </c>
    </row>
    <row r="7" spans="1:11" ht="12.75">
      <c r="A7" s="286" t="s">
        <v>273</v>
      </c>
      <c r="B7" s="287"/>
      <c r="C7" s="287"/>
      <c r="D7" s="287"/>
      <c r="E7" s="287"/>
      <c r="F7" s="287"/>
      <c r="G7" s="287"/>
      <c r="H7" s="287"/>
      <c r="I7" s="44">
        <v>3</v>
      </c>
      <c r="J7" s="7">
        <f>+Bilanca!J72</f>
        <v>102055847</v>
      </c>
      <c r="K7" s="7">
        <f>+Bilanca!K72</f>
        <v>100188335.83000001</v>
      </c>
    </row>
    <row r="8" spans="1:11" ht="12.75">
      <c r="A8" s="286" t="s">
        <v>274</v>
      </c>
      <c r="B8" s="287"/>
      <c r="C8" s="287"/>
      <c r="D8" s="287"/>
      <c r="E8" s="287"/>
      <c r="F8" s="287"/>
      <c r="G8" s="287"/>
      <c r="H8" s="287"/>
      <c r="I8" s="44">
        <v>4</v>
      </c>
      <c r="J8" s="7">
        <f>+Bilanca!J79</f>
        <v>385175162</v>
      </c>
      <c r="K8" s="7">
        <f>+Bilanca!K79</f>
        <v>617154235.74</v>
      </c>
    </row>
    <row r="9" spans="1:11" ht="12.75">
      <c r="A9" s="286" t="s">
        <v>275</v>
      </c>
      <c r="B9" s="287"/>
      <c r="C9" s="287"/>
      <c r="D9" s="287"/>
      <c r="E9" s="287"/>
      <c r="F9" s="287"/>
      <c r="G9" s="287"/>
      <c r="H9" s="287"/>
      <c r="I9" s="44">
        <v>5</v>
      </c>
      <c r="J9" s="7">
        <f>+Bilanca!J82</f>
        <v>231979074</v>
      </c>
      <c r="K9" s="7">
        <f>+Bilanca!K82</f>
        <v>-157944457.48</v>
      </c>
    </row>
    <row r="10" spans="1:11" ht="12.75">
      <c r="A10" s="286" t="s">
        <v>276</v>
      </c>
      <c r="B10" s="287"/>
      <c r="C10" s="287"/>
      <c r="D10" s="287"/>
      <c r="E10" s="287"/>
      <c r="F10" s="287"/>
      <c r="G10" s="287"/>
      <c r="H10" s="287"/>
      <c r="I10" s="44">
        <v>6</v>
      </c>
      <c r="J10" s="7"/>
      <c r="K10" s="46"/>
    </row>
    <row r="11" spans="1:11" ht="12.75">
      <c r="A11" s="286" t="s">
        <v>277</v>
      </c>
      <c r="B11" s="287"/>
      <c r="C11" s="287"/>
      <c r="D11" s="287"/>
      <c r="E11" s="287"/>
      <c r="F11" s="287"/>
      <c r="G11" s="287"/>
      <c r="H11" s="287"/>
      <c r="I11" s="44">
        <v>7</v>
      </c>
      <c r="J11" s="7"/>
      <c r="K11" s="46"/>
    </row>
    <row r="12" spans="1:12" ht="12.75">
      <c r="A12" s="286" t="s">
        <v>278</v>
      </c>
      <c r="B12" s="287"/>
      <c r="C12" s="287"/>
      <c r="D12" s="287"/>
      <c r="E12" s="287"/>
      <c r="F12" s="287"/>
      <c r="G12" s="287"/>
      <c r="H12" s="287"/>
      <c r="I12" s="44">
        <v>8</v>
      </c>
      <c r="J12" s="7">
        <f>+Bilanca!J78</f>
        <v>634097</v>
      </c>
      <c r="K12" s="7">
        <f>+Bilanca!K78</f>
        <v>685978.25</v>
      </c>
      <c r="L12" s="126"/>
    </row>
    <row r="13" spans="1:11" ht="12.75">
      <c r="A13" s="286" t="s">
        <v>279</v>
      </c>
      <c r="B13" s="287"/>
      <c r="C13" s="287"/>
      <c r="D13" s="287"/>
      <c r="E13" s="287"/>
      <c r="F13" s="287"/>
      <c r="G13" s="287"/>
      <c r="H13" s="287"/>
      <c r="I13" s="44">
        <v>9</v>
      </c>
      <c r="J13" s="7"/>
      <c r="K13" s="46"/>
    </row>
    <row r="14" spans="1:12" ht="12.75">
      <c r="A14" s="288" t="s">
        <v>280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8">
        <f>SUM(J5:J13)</f>
        <v>2395468296</v>
      </c>
      <c r="K14" s="53">
        <f>SUM(K5:K13)</f>
        <v>2236719359.75</v>
      </c>
      <c r="L14" s="126"/>
    </row>
    <row r="15" spans="1:11" ht="12.75">
      <c r="A15" s="286" t="s">
        <v>281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282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283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284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285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286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/>
      <c r="K20" s="46"/>
    </row>
    <row r="21" spans="1:11" ht="12.75">
      <c r="A21" s="288" t="s">
        <v>287</v>
      </c>
      <c r="B21" s="289"/>
      <c r="C21" s="289"/>
      <c r="D21" s="289"/>
      <c r="E21" s="289"/>
      <c r="F21" s="289"/>
      <c r="G21" s="289"/>
      <c r="H21" s="289"/>
      <c r="I21" s="44">
        <v>17</v>
      </c>
      <c r="J21" s="79"/>
      <c r="K21" s="79"/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288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5"/>
      <c r="K23" s="45"/>
    </row>
    <row r="24" spans="1:11" ht="17.25" customHeight="1">
      <c r="A24" s="292" t="s">
        <v>289</v>
      </c>
      <c r="B24" s="293"/>
      <c r="C24" s="293"/>
      <c r="D24" s="293"/>
      <c r="E24" s="293"/>
      <c r="F24" s="293"/>
      <c r="G24" s="293"/>
      <c r="H24" s="293"/>
      <c r="I24" s="48">
        <v>19</v>
      </c>
      <c r="J24" s="79"/>
      <c r="K24" s="79"/>
    </row>
    <row r="25" spans="1:11" ht="30" customHeight="1">
      <c r="A25" s="294" t="s">
        <v>290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2" t="s">
        <v>266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301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2018-04-20T06:42:45Z</cp:lastPrinted>
  <dcterms:created xsi:type="dcterms:W3CDTF">2008-10-17T11:51:54Z</dcterms:created>
  <dcterms:modified xsi:type="dcterms:W3CDTF">2018-04-27T12:08:59Z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