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<sst xmlns="http://schemas.openxmlformats.org/spreadsheetml/2006/main" count="395" uniqueCount="342">
  <si>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</si>
  <si>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</si>
  <si>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</si>
  <si>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</si>
  <si>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</si>
  <si>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</si>
  <si>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</si>
  <si>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</si>
  <si>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</si>
  <si>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</si>
  <si>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</si>
  <si>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</si>
  <si>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</si>
  <si>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</si>
  <si>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</si>
  <si>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</si>
  <si>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</si>
  <si>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</si>
  <si>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</si>
  <si>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</si>
  <si>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</si>
  <si>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</si>
  <si>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</si>
  <si>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</si>
  <si>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</si>
  <si>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</si>
  <si>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</si>
  <si>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</si>
  <si>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</si>
  <si>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</si>
  <si>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</si>
  <si>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</si>
  <si>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</si>
  <si>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</si>
  <si>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</si>
  <si>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</si>
  <si>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</si>
  <si>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</si>
  <si>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</si>
  <si>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</si>
  <si>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</si>
  <si>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</si>
  <si>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</si>
  <si>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</si>
  <si>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</si>
  <si>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</si>
  <si>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</si>
  <si>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</si>
  <si>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</si>
  <si>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</si>
  <si>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</si>
  <si>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</si>
  <si>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</si>
  <si>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</si>
  <si>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</si>
  <si>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</si>
  <si>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</si>
  <si>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</si>
  <si>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</si>
  <si>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</si>
  <si>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</si>
  <si>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</si>
  <si>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</si>
  <si>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</si>
  <si>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</si>
  <si>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</si>
  <si>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</si>
  <si>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</si>
  <si>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</si>
  <si>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</si>
  <si>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</si>
  <si>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</si>
  <si>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</si>
  <si>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</si>
  <si>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</si>
  <si>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</si>
  <si>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</si>
  <si>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</si>
  <si>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</si>
  <si>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</si>
  <si>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</si>
  <si>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</si>
  <si>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</si>
  <si>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</si>
  <si>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</si>
  <si>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</si>
  <si>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</si>
  <si>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</si>
  <si>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</si>
  <si>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</si>
  <si>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</si>
  <si>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</si>
  <si>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</si>
  <si>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</si>
  <si>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</si>
  <si>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</si>
  <si>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</si>
  <si>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</si>
  <si>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</si>
  <si>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</si>
  <si>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</si>
  <si>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</si>
  <si>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</si>
  <si>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</si>
  <si>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</si>
  <si>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</si>
  <si>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</si>
  <si>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</si>
  <si>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</si>
  <si>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</si>
  <si>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</si>
  <si>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</si>
  <si>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</si>
  <si>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</si>
  <si>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</si>
  <si>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</si>
  <si>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</si>
  <si>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</si>
  <si>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</si>
  <si>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</si>
  <si>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</si>
  <si>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</si>
  <si>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</si>
  <si>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</si>
  <si>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</si>
  <si>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</si>
  <si>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</si>
  <si>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</si>
  <si>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</si>
  <si>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</si>
  <si>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</si>
  <si>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</si>
  <si>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</si>
  <si>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</si>
  <si>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</si>
  <si>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</si>
  <si>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</si>
  <si>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</si>
  <si>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</si>
  <si>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</si>
  <si>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</si>
  <si>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</si>
  <si>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</si>
  <si>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</si>
  <si>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</si>
  <si>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</si>
  <si>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</si>
  <si>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</si>
  <si>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</si>
  <si>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</si>
  <si>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</si>
  <si>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</si>
  <si>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</si>
  <si>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</si>
  <si>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</si>
  <si>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</si>
  <si>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</si>
  <si>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</si>
  <si>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</si>
  <si>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</si>
  <si>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</si>
  <si>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</si>
  <si>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</si>
  <si>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</si>
  <si>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</si>
  <si>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</si>
  <si>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</si>
  <si>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</si>
  <si>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</si>
  <si>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</si>
  <si>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</si>
  <si>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</si>
  <si>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</si>
  <si>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</si>
  <si>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</si>
  <si>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</si>
  <si>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</si>
  <si>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</si>
  <si>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</si>
  <si>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</si>
  <si>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</si>
  <si>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</si>
  <si>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</si>
  <si>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</si>
  <si>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</si>
  <si>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</si>
  <si>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</si>
  <si>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</si>
  <si>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</si>
  <si>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</si>
  <si>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</si>
  <si>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</si>
  <si>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</si>
  <si>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</si>
  <si>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</si>
  <si>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</si>
  <si>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</si>
  <si>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</si>
  <si>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</si>
  <si>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</si>
  <si>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</si>
  <si>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</si>
  <si>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</si>
  <si>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</si>
  <si>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</si>
  <si>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</si>
  <si>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</si>
  <si>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</si>
  <si>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</si>
  <si>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</si>
  <si>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</si>
  <si>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</si>
  <si>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</si>
  <si>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</si>
  <si>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</si>
  <si>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</si>
  <si>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</si>
  <si>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</si>
  <si>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</si>
  <si>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</si>
  <si>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</si>
  <si>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</si>
  <si>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</si>
  <si>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</si>
  <si>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</si>
  <si>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</si>
  <si>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</si>
  <si>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</si>
  <si>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</si>
  <si>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</si>
  <si>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</si>
  <si>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</si>
  <si>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</si>
  <si>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</si>
  <si>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</si>
  <si>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</si>
  <si>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</si>
  <si>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</si>
  <si>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</si>
  <si>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</si>
  <si>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</si>
  <si>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</si>
  <si>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</si>
  <si>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</si>
  <si>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</si>
  <si>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</si>
  <si>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</si>
  <si>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</si>
  <si>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</si>
  <si>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</si>
  <si>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</si>
  <si>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</si>
  <si>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</si>
  <si>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</si>
  <si>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</si>
  <si>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</si>
  <si>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</si>
  <si>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</si>
  <si>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</si>
  <si>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</si>
  <si>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</si>
  <si>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</si>
  <si>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</si>
  <si>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</si>
  <si>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</si>
  <si>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</si>
  <si>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</si>
  <si>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</si>
  <si>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</si>
  <si>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</si>
  <si>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</si>
  <si>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</si>
  <si>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</si>
  <si>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</si>
  <si>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</si>
  <si>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</si>
  <si>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</si>
  <si>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</si>
  <si>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</si>
  <si>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</si>
  <si>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</si>
  <si>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</si>
  <si>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</si>
  <si>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</si>
  <si>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</si>
  <si>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</si>
  <si>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</si>
  <si>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</si>
  <si>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</si>
  <si>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</si>
  <si>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</si>
  <si>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</si>
  <si>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</si>
  <si>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</si>
  <si>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</si>
  <si>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</si>
  <si>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</si>
  <si>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</si>
  <si>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</si>
  <si>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</si>
  <si>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</si>
  <si>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</si>
  <si>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</si>
  <si>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</si>
  <si>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</si>
  <si>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</si>
  <si>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</si>
  <si>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</si>
  <si>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</si>
  <si>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</si>
  <si>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</si>
  <si>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</si>
  <si>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</si>
  <si>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</si>
  <si>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</si>
  <si>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</si>
  <si>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</si>
  <si>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</si>
  <si>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</si>
  <si>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</si>
  <si>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</si>
  <si>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</si>
  <si>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</si>
  <si>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01702360</t>
  </si>
  <si>
    <t>080453046</t>
  </si>
  <si>
    <t>39310222543</t>
  </si>
  <si>
    <t>Valamar Adria Holding d.d.</t>
  </si>
  <si>
    <t>Zagreb</t>
  </si>
  <si>
    <t>Miramarska 24</t>
  </si>
  <si>
    <t>Grad Zagreb</t>
  </si>
  <si>
    <t>7022</t>
  </si>
  <si>
    <t>00344052</t>
  </si>
  <si>
    <t>Kolarić Gordana</t>
  </si>
  <si>
    <t>01/6111711</t>
  </si>
  <si>
    <t>gordana.kolaric@finteam.hr</t>
  </si>
  <si>
    <t>Marko Čižmek, Georg Eltz, Ivana Budin Arhanić</t>
  </si>
  <si>
    <t>Fin team d.o.o.</t>
  </si>
  <si>
    <t>01/6110787</t>
  </si>
  <si>
    <t>Obveznik: Valamar Adria Holding d.d.</t>
  </si>
  <si>
    <t>NE</t>
  </si>
  <si>
    <t>stanje na dan 30.09.2014.</t>
  </si>
  <si>
    <t>u razdoblju 01.01.2014. do 30.09.2014.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</si>
</sst>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dana.kolaric@finteam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41640</v>
      </c>
      <c r="F2" s="12"/>
      <c r="G2" s="13" t="s">
        <v>250</v>
      </c>
      <c r="H2" s="120">
        <v>41912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329</v>
      </c>
      <c r="E24" s="151"/>
      <c r="F24" s="151"/>
      <c r="G24" s="152"/>
      <c r="H24" s="51" t="s">
        <v>261</v>
      </c>
      <c r="I24" s="122">
        <v>12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339</v>
      </c>
      <c r="D26" s="25"/>
      <c r="E26" s="33"/>
      <c r="F26" s="24"/>
      <c r="G26" s="154" t="s">
        <v>263</v>
      </c>
      <c r="H26" s="140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 t="s">
        <v>331</v>
      </c>
      <c r="D44" s="132"/>
      <c r="E44" s="26"/>
      <c r="F44" s="143" t="s">
        <v>336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332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333</v>
      </c>
      <c r="D48" s="174"/>
      <c r="E48" s="175"/>
      <c r="F48" s="16"/>
      <c r="G48" s="51" t="s">
        <v>271</v>
      </c>
      <c r="H48" s="173" t="s">
        <v>337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334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335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gordana.kolaric@finteam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K79" sqref="K79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1170095731</v>
      </c>
      <c r="K8" s="53">
        <f>K9+K16+K26+K35+K39</f>
        <v>1810185434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24769604</v>
      </c>
      <c r="K16" s="53">
        <f>SUM(K17:K25)</f>
        <v>23635522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650433</v>
      </c>
      <c r="K17" s="7">
        <v>650433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2712468</v>
      </c>
      <c r="K18" s="7">
        <v>2584022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53649</v>
      </c>
      <c r="K19" s="7">
        <v>35504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489104</v>
      </c>
      <c r="K20" s="7">
        <v>393023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308637</v>
      </c>
      <c r="K24" s="7">
        <v>202335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20555313</v>
      </c>
      <c r="K25" s="7">
        <v>19770205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1130874288</v>
      </c>
      <c r="K26" s="53">
        <f>SUM(K27:K34)</f>
        <v>1772098073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1123527151</v>
      </c>
      <c r="K27" s="7">
        <v>1761379992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7347137</v>
      </c>
      <c r="K31" s="7">
        <v>10718081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14451839</v>
      </c>
      <c r="K39" s="7">
        <v>14451839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62807688</v>
      </c>
      <c r="K40" s="53">
        <f>K41+K49+K56+K64</f>
        <v>52711222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9504401</v>
      </c>
      <c r="K49" s="53">
        <f>SUM(K50:K55)</f>
        <v>5118687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8268989</v>
      </c>
      <c r="K50" s="7">
        <v>3452128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130412</v>
      </c>
      <c r="K51" s="7">
        <v>144053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28891</v>
      </c>
      <c r="K54" s="7">
        <v>42930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1076109</v>
      </c>
      <c r="K55" s="7">
        <v>1479576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14167137</v>
      </c>
      <c r="K56" s="53">
        <f>SUM(K57:K63)</f>
        <v>45259508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14167137</v>
      </c>
      <c r="K62" s="7">
        <v>45259508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39136150</v>
      </c>
      <c r="K64" s="7">
        <v>2333027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532154</v>
      </c>
      <c r="K65" s="7">
        <v>505235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1233435573</v>
      </c>
      <c r="K66" s="53">
        <f>K7+K8+K40+K65</f>
        <v>1863401891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1219167369</v>
      </c>
      <c r="K69" s="54">
        <f>K70+K71+K72+K78+K79+K82+K85</f>
        <v>1851547095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373361750</v>
      </c>
      <c r="K70" s="7">
        <v>373361750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2343076</v>
      </c>
      <c r="K71" s="7">
        <v>2343076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326601069</v>
      </c>
      <c r="K72" s="53">
        <f>K73+K74-K75+K76+K77</f>
        <v>325420844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18668088</v>
      </c>
      <c r="K73" s="7">
        <v>18668088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40000000</v>
      </c>
      <c r="K74" s="7">
        <v>40000000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36079432</v>
      </c>
      <c r="K75" s="7">
        <v>37259657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304012413</v>
      </c>
      <c r="K77" s="7">
        <v>304012413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459542563</v>
      </c>
      <c r="K78" s="7">
        <v>1100088888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57549524</v>
      </c>
      <c r="K79" s="53">
        <f>K80-K81</f>
        <v>57318912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57549524</v>
      </c>
      <c r="K80" s="7">
        <v>57318912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-230613</v>
      </c>
      <c r="K82" s="53">
        <f>K83-K84</f>
        <v>-6986375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230613</v>
      </c>
      <c r="K84" s="7">
        <v>6986375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8946225</v>
      </c>
      <c r="K90" s="53">
        <f>SUM(K91:K99)</f>
        <v>6520024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8460078</v>
      </c>
      <c r="K93" s="7">
        <v>5359699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85901</v>
      </c>
      <c r="K98" s="7">
        <v>85901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400246</v>
      </c>
      <c r="K99" s="7">
        <v>1074424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5269567</v>
      </c>
      <c r="K100" s="53">
        <f>SUM(K101:K112)</f>
        <v>5254642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97706</v>
      </c>
      <c r="K101" s="7">
        <v>58633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4230043</v>
      </c>
      <c r="K103" s="7">
        <v>4305667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192185</v>
      </c>
      <c r="K105" s="7">
        <v>168911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157035</v>
      </c>
      <c r="K108" s="7">
        <v>173144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206394</v>
      </c>
      <c r="K109" s="7">
        <v>212555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386204</v>
      </c>
      <c r="K112" s="7">
        <v>335732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52412</v>
      </c>
      <c r="K113" s="7">
        <v>80130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1233435573</v>
      </c>
      <c r="K114" s="53">
        <f>K69+K86+K90+K100+K113</f>
        <v>1863401891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2" customWidth="1"/>
    <col min="10" max="13" width="10.421875" style="52" bestFit="1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2856788</v>
      </c>
      <c r="K7" s="54">
        <f>SUM(K8:K9)</f>
        <v>956636</v>
      </c>
      <c r="L7" s="54">
        <f>SUM(L8:L9)</f>
        <v>3322116</v>
      </c>
      <c r="M7" s="54">
        <f>SUM(M8:M9)</f>
        <v>1130438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2817132</v>
      </c>
      <c r="K8" s="7">
        <v>939933</v>
      </c>
      <c r="L8" s="7">
        <v>3176914</v>
      </c>
      <c r="M8" s="7">
        <v>1020451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39656</v>
      </c>
      <c r="K9" s="7">
        <v>16703</v>
      </c>
      <c r="L9" s="7">
        <v>145202</v>
      </c>
      <c r="M9" s="7">
        <v>109987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10201000</v>
      </c>
      <c r="K10" s="53">
        <f>K11+K12+K16+K20+K21+K22+K25+K26</f>
        <v>3078911</v>
      </c>
      <c r="L10" s="53">
        <f>L11+L12+L16+L20+L21+L22+L25+L26</f>
        <v>11166811</v>
      </c>
      <c r="M10" s="53">
        <f>M11+M12+M16+M20+M21+M22+M25+M26</f>
        <v>5308707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2338656</v>
      </c>
      <c r="K12" s="53">
        <f>SUM(K13:K15)</f>
        <v>918668</v>
      </c>
      <c r="L12" s="53">
        <f>SUM(L13:L15)</f>
        <v>2912782</v>
      </c>
      <c r="M12" s="53">
        <f>SUM(M13:M15)</f>
        <v>899100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67619</v>
      </c>
      <c r="K13" s="7">
        <v>23486</v>
      </c>
      <c r="L13" s="7">
        <v>83915</v>
      </c>
      <c r="M13" s="7">
        <v>26528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2271037</v>
      </c>
      <c r="K15" s="7">
        <v>895182</v>
      </c>
      <c r="L15" s="7">
        <v>2828867</v>
      </c>
      <c r="M15" s="7">
        <v>872572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3433514</v>
      </c>
      <c r="K16" s="53">
        <f>SUM(K17:K19)</f>
        <v>1210319</v>
      </c>
      <c r="L16" s="53">
        <f>SUM(L17:L19)</f>
        <v>5874275</v>
      </c>
      <c r="M16" s="53">
        <f>SUM(M17:M19)</f>
        <v>3566920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1686679</v>
      </c>
      <c r="K17" s="7">
        <v>616865</v>
      </c>
      <c r="L17" s="7">
        <v>2646792</v>
      </c>
      <c r="M17" s="7">
        <v>1561605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1316251</v>
      </c>
      <c r="K18" s="7">
        <v>456208</v>
      </c>
      <c r="L18" s="7">
        <v>2382151</v>
      </c>
      <c r="M18" s="7">
        <v>1482005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430584</v>
      </c>
      <c r="K19" s="7">
        <v>137246</v>
      </c>
      <c r="L19" s="7">
        <v>845332</v>
      </c>
      <c r="M19" s="7">
        <v>523310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1270225</v>
      </c>
      <c r="K20" s="7">
        <v>424038</v>
      </c>
      <c r="L20" s="7">
        <v>1037637</v>
      </c>
      <c r="M20" s="7">
        <v>332418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3158605</v>
      </c>
      <c r="K21" s="7">
        <v>525886</v>
      </c>
      <c r="L21" s="7">
        <v>1342117</v>
      </c>
      <c r="M21" s="7">
        <v>510269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3748684</v>
      </c>
      <c r="K27" s="53">
        <f>SUM(K28:K32)</f>
        <v>1225014</v>
      </c>
      <c r="L27" s="53">
        <f>SUM(L28:L32)</f>
        <v>1464438</v>
      </c>
      <c r="M27" s="53">
        <f>SUM(M28:M32)</f>
        <v>623785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282082</v>
      </c>
      <c r="K28" s="7">
        <v>261370</v>
      </c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3466602</v>
      </c>
      <c r="K29" s="7">
        <v>900792</v>
      </c>
      <c r="L29" s="7">
        <v>1464438</v>
      </c>
      <c r="M29" s="7">
        <v>623785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>
        <v>62852</v>
      </c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2674413</v>
      </c>
      <c r="K33" s="53">
        <f>SUM(K34:K37)</f>
        <v>1436747</v>
      </c>
      <c r="L33" s="53">
        <f>SUM(L34:L37)</f>
        <v>606118</v>
      </c>
      <c r="M33" s="53">
        <f>SUM(M34:M37)</f>
        <v>123135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1251378</v>
      </c>
      <c r="K34" s="7">
        <v>923450</v>
      </c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1337054</v>
      </c>
      <c r="K35" s="7">
        <v>513297</v>
      </c>
      <c r="L35" s="7">
        <v>606118</v>
      </c>
      <c r="M35" s="7">
        <v>123135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85981</v>
      </c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6605472</v>
      </c>
      <c r="K42" s="53">
        <f>K7+K27+K38+K40</f>
        <v>2181650</v>
      </c>
      <c r="L42" s="53">
        <f>L7+L27+L38+L40</f>
        <v>4786554</v>
      </c>
      <c r="M42" s="53">
        <f>M7+M27+M38+M40</f>
        <v>1754223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12875413</v>
      </c>
      <c r="K43" s="53">
        <f>K10+K33+K39+K41</f>
        <v>4515658</v>
      </c>
      <c r="L43" s="53">
        <f>L10+L33+L39+L41</f>
        <v>11772929</v>
      </c>
      <c r="M43" s="53">
        <f>M10+M33+M39+M41</f>
        <v>5431842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-6269941</v>
      </c>
      <c r="K44" s="53">
        <f>K42-K43</f>
        <v>-2334008</v>
      </c>
      <c r="L44" s="53">
        <f>L42-L43</f>
        <v>-6986375</v>
      </c>
      <c r="M44" s="53">
        <f>M42-M43</f>
        <v>-3677619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6269941</v>
      </c>
      <c r="K46" s="53">
        <f>IF(K43&gt;K42,K43-K42,0)</f>
        <v>2334008</v>
      </c>
      <c r="L46" s="53">
        <f>IF(L43&gt;L42,L43-L42,0)</f>
        <v>6986375</v>
      </c>
      <c r="M46" s="53">
        <f>IF(M43&gt;M42,M43-M42,0)</f>
        <v>3677619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-6269941</v>
      </c>
      <c r="K48" s="53">
        <f>K44-K47</f>
        <v>-2334008</v>
      </c>
      <c r="L48" s="53">
        <f>L44-L47</f>
        <v>-6986375</v>
      </c>
      <c r="M48" s="53">
        <f>M44-M47</f>
        <v>-3677619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6269941</v>
      </c>
      <c r="K50" s="61">
        <f>IF(K48&lt;0,-K48,0)</f>
        <v>2334008</v>
      </c>
      <c r="L50" s="61">
        <f>IF(L48&lt;0,-L48,0)</f>
        <v>6986375</v>
      </c>
      <c r="M50" s="61">
        <f>IF(M48&lt;0,-M48,0)</f>
        <v>3677619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-6269941</v>
      </c>
      <c r="K7" s="7">
        <v>-6986375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1270225</v>
      </c>
      <c r="K8" s="7">
        <v>1037637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196516</v>
      </c>
      <c r="K10" s="7">
        <v>385713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1653876</v>
      </c>
      <c r="K12" s="7">
        <v>79901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-3149324</v>
      </c>
      <c r="K13" s="53">
        <f>SUM(K7:K12)</f>
        <v>-5483124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361027</v>
      </c>
      <c r="K14" s="7">
        <v>40591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1876226</v>
      </c>
      <c r="K17" s="7">
        <v>675419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2237253</v>
      </c>
      <c r="K18" s="53">
        <f>SUM(K14:K17)</f>
        <v>716010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5386577</v>
      </c>
      <c r="K20" s="53">
        <f>IF(K18&gt;K13,K18-K13,0)</f>
        <v>6199134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33000</v>
      </c>
      <c r="K22" s="7">
        <v>107305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2837639</v>
      </c>
      <c r="K23" s="7">
        <v>4186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1724419</v>
      </c>
      <c r="K24" s="7">
        <v>675419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51500</v>
      </c>
      <c r="K25" s="7">
        <v>4000000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61889720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66536278</v>
      </c>
      <c r="K27" s="53">
        <f>SUM(K22:K26)</f>
        <v>4786910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35280</v>
      </c>
      <c r="K28" s="7">
        <v>11005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1614332</v>
      </c>
      <c r="K29" s="7">
        <v>6919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33795848</v>
      </c>
      <c r="K30" s="7">
        <v>31092371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35445460</v>
      </c>
      <c r="K31" s="53">
        <f>SUM(K28:K30)</f>
        <v>31110295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31090818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26323385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19056369</v>
      </c>
      <c r="K39" s="7">
        <v>3100379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>
        <v>1180225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19056369</v>
      </c>
      <c r="K44" s="53">
        <f>SUM(K39:K43)</f>
        <v>4280604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19056369</v>
      </c>
      <c r="K46" s="53">
        <f>IF(K44&gt;K38,K44-K38,0)</f>
        <v>4280604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6647872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36803123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33509072</v>
      </c>
      <c r="K49" s="7">
        <v>39136150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6647872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36803123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40156944</v>
      </c>
      <c r="K52" s="61">
        <f>K49+K50-K51</f>
        <v>2333027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41640</v>
      </c>
      <c r="F2" s="43" t="s">
        <v>250</v>
      </c>
      <c r="G2" s="269">
        <v>41820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373361750</v>
      </c>
      <c r="K5" s="45">
        <v>373361750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2343076</v>
      </c>
      <c r="K6" s="46">
        <v>2343076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326601069</v>
      </c>
      <c r="K7" s="46">
        <v>325420844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57549524</v>
      </c>
      <c r="K8" s="46">
        <v>57318912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-230613</v>
      </c>
      <c r="K9" s="46">
        <v>-6986375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459542563</v>
      </c>
      <c r="K12" s="46">
        <v>1100088888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1219167369</v>
      </c>
      <c r="K14" s="79">
        <f>SUM(K5:K13)</f>
        <v>1851547095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Zoran Rodić</cp:lastModifiedBy>
  <cp:lastPrinted>2014-10-23T12:58:35Z</cp:lastPrinted>
  <dcterms:created xsi:type="dcterms:W3CDTF">2008-10-17T11:51:54Z</dcterms:created>
  <dcterms:modified xsi:type="dcterms:W3CDTF">2014-10-23T12:58:37Z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