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<sst xmlns="http://schemas.openxmlformats.org/spreadsheetml/2006/main" count="426" uniqueCount="365">
  <si>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</si>
  <si>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</si>
  <si>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</si>
  <si>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</si>
  <si>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</si>
  <si>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</si>
  <si>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</si>
  <si>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</si>
  <si>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</si>
  <si>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</si>
  <si>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</si>
  <si>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</si>
  <si>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</si>
  <si>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</si>
  <si>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</si>
  <si>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</si>
  <si>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</si>
  <si>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</si>
  <si>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</si>
  <si>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</si>
  <si>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</si>
  <si>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</si>
  <si>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</si>
  <si>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</si>
  <si>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</si>
  <si>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</si>
  <si>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</si>
  <si>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</si>
  <si>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</si>
  <si>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</si>
  <si>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</si>
  <si>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</si>
  <si>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</si>
  <si>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</si>
  <si>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</si>
  <si>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</si>
  <si>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</si>
  <si>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</si>
  <si>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</si>
  <si>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</si>
  <si>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</si>
  <si>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</si>
  <si>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</si>
  <si>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</si>
  <si>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</si>
  <si>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</si>
  <si>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</si>
  <si>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</si>
  <si>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</si>
  <si>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</si>
  <si>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</si>
  <si>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</si>
  <si>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</si>
  <si>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</si>
  <si>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</si>
  <si>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</si>
  <si>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</si>
  <si>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</si>
  <si>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</si>
  <si>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</si>
  <si>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</si>
  <si>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</si>
  <si>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</si>
  <si>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</si>
  <si>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</si>
  <si>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</si>
  <si>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</si>
  <si>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</si>
  <si>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</si>
  <si>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</si>
  <si>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</si>
  <si>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</si>
  <si>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</si>
  <si>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</si>
  <si>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</si>
  <si>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</si>
  <si>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</si>
  <si>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</si>
  <si>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</si>
  <si>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</si>
  <si>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</si>
  <si>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</si>
  <si>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</si>
  <si>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</si>
  <si>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</si>
  <si>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</si>
  <si>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</si>
  <si>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</si>
  <si>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</si>
  <si>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</si>
  <si>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</si>
  <si>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</si>
  <si>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</si>
  <si>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</si>
  <si>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</si>
  <si>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</si>
  <si>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</si>
  <si>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</si>
  <si>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</si>
  <si>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</si>
  <si>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</si>
  <si>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</si>
  <si>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</si>
  <si>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</si>
  <si>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</si>
  <si>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</si>
  <si>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</si>
  <si>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</si>
  <si>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</si>
  <si>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</si>
  <si>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</si>
  <si>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</si>
  <si>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</si>
  <si>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</si>
  <si>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</si>
  <si>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</si>
  <si>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</si>
  <si>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</si>
  <si>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</si>
  <si>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</si>
  <si>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</si>
  <si>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</si>
  <si>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</si>
  <si>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</si>
  <si>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</si>
  <si>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</si>
  <si>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</si>
  <si>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</si>
  <si>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</si>
  <si>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</si>
  <si>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</si>
  <si>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</si>
  <si>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</si>
  <si>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</si>
  <si>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</si>
  <si>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</si>
  <si>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</si>
  <si>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</si>
  <si>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</si>
  <si>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</si>
  <si>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</si>
  <si>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</si>
  <si>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</si>
  <si>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</si>
  <si>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</si>
  <si>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</si>
  <si>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</si>
  <si>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</si>
  <si>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</si>
  <si>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</si>
  <si>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</si>
  <si>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</si>
  <si>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</si>
  <si>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</si>
  <si>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</si>
  <si>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</si>
  <si>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</si>
  <si>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</si>
  <si>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</si>
  <si>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</si>
  <si>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</si>
  <si>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</si>
  <si>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</si>
  <si>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</si>
  <si>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</si>
  <si>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</si>
  <si>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</si>
  <si>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</si>
  <si>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</si>
  <si>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</si>
  <si>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</si>
  <si>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</si>
  <si>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</si>
  <si>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</si>
  <si>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</si>
  <si>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</si>
  <si>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</si>
  <si>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</si>
  <si>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</si>
  <si>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</si>
  <si>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</si>
  <si>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</si>
  <si>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</si>
  <si>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</si>
  <si>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</si>
  <si>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</si>
  <si>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</si>
  <si>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</si>
  <si>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</si>
  <si>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</si>
  <si>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</si>
  <si>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</si>
  <si>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</si>
  <si>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</si>
  <si>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</si>
  <si>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</si>
  <si>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</si>
  <si>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</si>
  <si>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</si>
  <si>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</si>
  <si>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</si>
  <si>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</si>
  <si>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</si>
  <si>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</si>
  <si>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</si>
  <si>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</si>
  <si>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</si>
  <si>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</si>
  <si>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</si>
  <si>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</si>
  <si>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</si>
  <si>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</si>
  <si>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</si>
  <si>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</si>
  <si>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</si>
  <si>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</si>
  <si>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</si>
  <si>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</si>
  <si>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</si>
  <si>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</si>
  <si>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</si>
  <si>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</si>
  <si>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</si>
  <si>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</si>
  <si>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</si>
  <si>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</si>
  <si>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</si>
  <si>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</si>
  <si>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</si>
  <si>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</si>
  <si>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</si>
  <si>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</si>
  <si>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</si>
  <si>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</si>
  <si>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</si>
  <si>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</si>
  <si>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</si>
  <si>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</si>
  <si>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</si>
  <si>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</si>
  <si>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</si>
  <si>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</si>
  <si>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</si>
  <si>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</si>
  <si>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</si>
  <si>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</si>
  <si>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</si>
  <si>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</si>
  <si>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</si>
  <si>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</si>
  <si>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</si>
  <si>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</si>
  <si>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</si>
  <si>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</si>
  <si>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</si>
  <si>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</si>
  <si>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</si>
  <si>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</si>
  <si>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</si>
  <si>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</si>
  <si>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</si>
  <si>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</si>
  <si>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</si>
  <si>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</si>
  <si>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</si>
  <si>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</si>
  <si>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</si>
  <si>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</si>
  <si>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</si>
  <si>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</si>
  <si>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</si>
  <si>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</si>
  <si>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</si>
  <si>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</si>
  <si>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</si>
  <si>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</si>
  <si>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</si>
  <si>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</si>
  <si>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</si>
  <si>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</si>
  <si>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</si>
  <si>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</si>
  <si>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</si>
  <si>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</si>
  <si>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</si>
  <si>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</si>
  <si>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</si>
  <si>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</si>
  <si>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</si>
  <si>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</si>
  <si>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</si>
  <si>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</si>
  <si>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</si>
  <si>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</si>
  <si>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</si>
  <si>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</si>
  <si>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</si>
  <si>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</si>
  <si>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</si>
  <si>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</si>
  <si>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</si>
  <si>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</si>
  <si>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</si>
  <si>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</si>
  <si>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</si>
  <si>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</si>
  <si>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</si>
  <si>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</si>
  <si>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</si>
  <si>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</si>
  <si>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</si>
  <si>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</si>
  <si>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</si>
  <si>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</si>
  <si>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</si>
  <si>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</si>
  <si>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</si>
  <si>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</si>
  <si>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</si>
  <si>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</si>
  <si>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</si>
  <si>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31.03.2015.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</si>
  <si>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</si>
  <si>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</si>
  <si>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</si>
  <si>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</si>
  <si>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</si>
  <si>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</si>
  <si>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</si>
  <si>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</si>
  <si>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</si>
  <si>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</si>
  <si>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</si>
  <si>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</si>
  <si>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</si>
  <si>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</si>
  <si>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</si>
  <si>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</si>
  <si>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</si>
  <si>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</si>
  <si>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</si>
  <si>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</si>
  <si>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</si>
  <si>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</si>
  <si>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</si>
  <si>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</si>
  <si>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</si>
  <si>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</si>
  <si>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</si>
  <si>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</si>
  <si>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</si>
  <si>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</si>
  <si>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</si>
  <si>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</si>
  <si>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</si>
  <si>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</si>
  <si>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</si>
  <si>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Lanschützer Franz, Čižmek Marko</t>
  </si>
  <si>
    <t>stanje na dan 31.3.2015.</t>
  </si>
  <si>
    <t>Obveznik: Valamar Riviera d.d.</t>
  </si>
  <si>
    <t>u razdoblju 1.1.2015. do 31.3.2015.</t>
  </si>
  <si>
    <t>1.1.2015.</t>
  </si>
  <si>
    <t>Palme turizam d.o.o.</t>
  </si>
  <si>
    <t>Magične stijene d.o.o.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</si>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</sst>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0" fontId="3" fillId="0" borderId="17" xfId="57" applyFont="1" applyFill="1" applyBorder="1" applyAlignment="1">
      <alignment/>
      <protection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49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110" zoomScaleSheetLayoutView="110" zoomScalePageLayoutView="0" workbookViewId="0" topLeftCell="A19">
      <selection activeCell="B52" sqref="B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247</v>
      </c>
      <c r="B1" s="186"/>
      <c r="C1" s="186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42" t="s">
        <v>248</v>
      </c>
      <c r="B2" s="143"/>
      <c r="C2" s="143"/>
      <c r="D2" s="144"/>
      <c r="E2" s="101" t="s">
        <v>361</v>
      </c>
      <c r="F2" s="12"/>
      <c r="G2" s="13" t="s">
        <v>249</v>
      </c>
      <c r="H2" s="101" t="s">
        <v>321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5" t="s">
        <v>315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8" t="s">
        <v>250</v>
      </c>
      <c r="B6" s="149"/>
      <c r="C6" s="134" t="s">
        <v>322</v>
      </c>
      <c r="D6" s="135"/>
      <c r="E6" s="152"/>
      <c r="F6" s="152"/>
      <c r="G6" s="152"/>
      <c r="H6" s="152"/>
      <c r="I6" s="105"/>
      <c r="J6" s="10"/>
      <c r="K6" s="10"/>
      <c r="L6" s="10"/>
    </row>
    <row r="7" spans="1:12" ht="12.75">
      <c r="A7" s="84"/>
      <c r="B7" s="21"/>
      <c r="C7" s="23"/>
      <c r="D7" s="23"/>
      <c r="E7" s="152"/>
      <c r="F7" s="152"/>
      <c r="G7" s="152"/>
      <c r="H7" s="152"/>
      <c r="I7" s="105"/>
      <c r="J7" s="10"/>
      <c r="K7" s="10"/>
      <c r="L7" s="10"/>
    </row>
    <row r="8" spans="1:12" ht="12.75">
      <c r="A8" s="150" t="s">
        <v>251</v>
      </c>
      <c r="B8" s="151"/>
      <c r="C8" s="134" t="s">
        <v>323</v>
      </c>
      <c r="D8" s="135"/>
      <c r="E8" s="152"/>
      <c r="F8" s="152"/>
      <c r="G8" s="152"/>
      <c r="H8" s="152"/>
      <c r="I8" s="106"/>
      <c r="J8" s="10"/>
      <c r="K8" s="10"/>
      <c r="L8" s="10"/>
    </row>
    <row r="9" spans="1:12" ht="12.75">
      <c r="A9" s="85"/>
      <c r="B9" s="42"/>
      <c r="C9" s="107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39" t="s">
        <v>252</v>
      </c>
      <c r="B10" s="140"/>
      <c r="C10" s="134" t="s">
        <v>324</v>
      </c>
      <c r="D10" s="135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41"/>
      <c r="B11" s="140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48" t="s">
        <v>253</v>
      </c>
      <c r="B12" s="149"/>
      <c r="C12" s="153" t="s">
        <v>325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84"/>
      <c r="B13" s="21"/>
      <c r="C13" s="124"/>
      <c r="D13" s="125"/>
      <c r="E13" s="125"/>
      <c r="F13" s="125"/>
      <c r="G13" s="125"/>
      <c r="H13" s="125"/>
      <c r="I13" s="125"/>
      <c r="J13" s="10"/>
      <c r="K13" s="10"/>
      <c r="L13" s="10"/>
    </row>
    <row r="14" spans="1:12" ht="12.75">
      <c r="A14" s="148" t="s">
        <v>254</v>
      </c>
      <c r="B14" s="149"/>
      <c r="C14" s="156">
        <v>52440</v>
      </c>
      <c r="D14" s="157"/>
      <c r="E14" s="125"/>
      <c r="F14" s="153" t="s">
        <v>326</v>
      </c>
      <c r="G14" s="154"/>
      <c r="H14" s="154"/>
      <c r="I14" s="155"/>
      <c r="J14" s="10"/>
      <c r="K14" s="10"/>
      <c r="L14" s="10"/>
    </row>
    <row r="15" spans="1:12" ht="12.75">
      <c r="A15" s="84"/>
      <c r="B15" s="21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48" t="s">
        <v>255</v>
      </c>
      <c r="B16" s="149"/>
      <c r="C16" s="153" t="s">
        <v>327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84"/>
      <c r="B17" s="21"/>
      <c r="C17" s="125"/>
      <c r="D17" s="125"/>
      <c r="E17" s="125"/>
      <c r="F17" s="125"/>
      <c r="G17" s="125"/>
      <c r="H17" s="125"/>
      <c r="I17" s="125"/>
      <c r="J17" s="10"/>
      <c r="K17" s="10"/>
      <c r="L17" s="10"/>
    </row>
    <row r="18" spans="1:12" ht="12.75">
      <c r="A18" s="148" t="s">
        <v>256</v>
      </c>
      <c r="B18" s="149"/>
      <c r="C18" s="158" t="s">
        <v>328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84"/>
      <c r="B19" s="21"/>
      <c r="C19" s="108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48" t="s">
        <v>257</v>
      </c>
      <c r="B20" s="149"/>
      <c r="C20" s="161" t="s">
        <v>329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84"/>
      <c r="B21" s="21"/>
      <c r="C21" s="108"/>
      <c r="D21" s="23"/>
      <c r="E21" s="23"/>
      <c r="F21" s="23"/>
      <c r="G21" s="23"/>
      <c r="H21" s="23"/>
      <c r="I21" s="23"/>
      <c r="J21" s="10"/>
      <c r="K21" s="10"/>
      <c r="L21" s="10"/>
    </row>
    <row r="22" spans="1:12" ht="12.75">
      <c r="A22" s="148" t="s">
        <v>258</v>
      </c>
      <c r="B22" s="149"/>
      <c r="C22" s="102">
        <v>348</v>
      </c>
      <c r="D22" s="153" t="s">
        <v>326</v>
      </c>
      <c r="E22" s="162"/>
      <c r="F22" s="163"/>
      <c r="G22" s="164"/>
      <c r="H22" s="165"/>
      <c r="I22" s="22"/>
      <c r="J22" s="10"/>
      <c r="K22" s="10"/>
      <c r="L22" s="10"/>
    </row>
    <row r="23" spans="1:12" ht="12.75">
      <c r="A23" s="84"/>
      <c r="B23" s="21"/>
      <c r="C23" s="23"/>
      <c r="D23" s="23"/>
      <c r="E23" s="23"/>
      <c r="F23" s="23"/>
      <c r="G23" s="23"/>
      <c r="H23" s="23"/>
      <c r="I23" s="106"/>
      <c r="J23" s="10"/>
      <c r="K23" s="10"/>
      <c r="L23" s="10"/>
    </row>
    <row r="24" spans="1:12" ht="12.75">
      <c r="A24" s="148" t="s">
        <v>259</v>
      </c>
      <c r="B24" s="149"/>
      <c r="C24" s="102">
        <v>18</v>
      </c>
      <c r="D24" s="153" t="s">
        <v>330</v>
      </c>
      <c r="E24" s="162"/>
      <c r="F24" s="162"/>
      <c r="G24" s="163"/>
      <c r="H24" s="109" t="s">
        <v>260</v>
      </c>
      <c r="I24" s="128">
        <f>1979+16</f>
        <v>1995</v>
      </c>
      <c r="J24" s="10"/>
      <c r="K24" s="10"/>
      <c r="L24" s="10"/>
    </row>
    <row r="25" spans="1:12" ht="12.75">
      <c r="A25" s="84"/>
      <c r="B25" s="21"/>
      <c r="C25" s="23"/>
      <c r="D25" s="23"/>
      <c r="E25" s="23"/>
      <c r="F25" s="23"/>
      <c r="G25" s="110"/>
      <c r="H25" s="110" t="s">
        <v>331</v>
      </c>
      <c r="I25" s="108"/>
      <c r="J25" s="10"/>
      <c r="K25" s="10"/>
      <c r="L25" s="10"/>
    </row>
    <row r="26" spans="1:12" ht="12.75">
      <c r="A26" s="148" t="s">
        <v>261</v>
      </c>
      <c r="B26" s="149"/>
      <c r="C26" s="103" t="s">
        <v>332</v>
      </c>
      <c r="D26" s="24"/>
      <c r="E26" s="111"/>
      <c r="F26" s="106"/>
      <c r="G26" s="166" t="s">
        <v>262</v>
      </c>
      <c r="H26" s="167"/>
      <c r="I26" s="104" t="s">
        <v>333</v>
      </c>
      <c r="J26" s="10"/>
      <c r="K26" s="10"/>
      <c r="L26" s="10"/>
    </row>
    <row r="27" spans="1:12" ht="12.75">
      <c r="A27" s="84"/>
      <c r="B27" s="21"/>
      <c r="C27" s="16"/>
      <c r="D27" s="23"/>
      <c r="E27" s="23"/>
      <c r="F27" s="23"/>
      <c r="G27" s="23"/>
      <c r="H27" s="16"/>
      <c r="I27" s="86"/>
      <c r="J27" s="10"/>
      <c r="K27" s="10"/>
      <c r="L27" s="10"/>
    </row>
    <row r="28" spans="1:12" ht="12.75">
      <c r="A28" s="168" t="s">
        <v>263</v>
      </c>
      <c r="B28" s="169"/>
      <c r="C28" s="170"/>
      <c r="D28" s="170"/>
      <c r="E28" s="171" t="s">
        <v>264</v>
      </c>
      <c r="F28" s="172"/>
      <c r="G28" s="172"/>
      <c r="H28" s="173" t="s">
        <v>265</v>
      </c>
      <c r="I28" s="174"/>
      <c r="J28" s="10"/>
      <c r="K28" s="10"/>
      <c r="L28" s="10"/>
    </row>
    <row r="29" spans="1:12" ht="12.75">
      <c r="A29" s="117"/>
      <c r="B29" s="118"/>
      <c r="C29" s="119"/>
      <c r="D29" s="119"/>
      <c r="E29" s="120"/>
      <c r="F29" s="121"/>
      <c r="G29" s="121"/>
      <c r="H29" s="122"/>
      <c r="I29" s="123"/>
      <c r="J29" s="10"/>
      <c r="K29" s="10"/>
      <c r="L29" s="10"/>
    </row>
    <row r="30" spans="1:12" ht="12.75">
      <c r="A30" s="136" t="s">
        <v>335</v>
      </c>
      <c r="B30" s="137"/>
      <c r="C30" s="137"/>
      <c r="D30" s="138"/>
      <c r="E30" s="136" t="s">
        <v>334</v>
      </c>
      <c r="F30" s="137"/>
      <c r="G30" s="137"/>
      <c r="H30" s="134" t="s">
        <v>336</v>
      </c>
      <c r="I30" s="135"/>
      <c r="J30" s="10"/>
      <c r="K30" s="10"/>
      <c r="L30" s="10"/>
    </row>
    <row r="31" spans="1:12" ht="12.75">
      <c r="A31" s="136" t="s">
        <v>337</v>
      </c>
      <c r="B31" s="137"/>
      <c r="C31" s="137"/>
      <c r="D31" s="138"/>
      <c r="E31" s="136" t="s">
        <v>338</v>
      </c>
      <c r="F31" s="137"/>
      <c r="G31" s="137"/>
      <c r="H31" s="134" t="s">
        <v>339</v>
      </c>
      <c r="I31" s="135"/>
      <c r="J31" s="10"/>
      <c r="K31" s="10"/>
      <c r="L31" s="10"/>
    </row>
    <row r="32" spans="1:12" ht="12.75">
      <c r="A32" s="136" t="s">
        <v>340</v>
      </c>
      <c r="B32" s="137"/>
      <c r="C32" s="137"/>
      <c r="D32" s="138"/>
      <c r="E32" s="136" t="s">
        <v>334</v>
      </c>
      <c r="F32" s="137"/>
      <c r="G32" s="137"/>
      <c r="H32" s="134" t="s">
        <v>341</v>
      </c>
      <c r="I32" s="135"/>
      <c r="J32" s="10"/>
      <c r="K32" s="10"/>
      <c r="L32" s="10"/>
    </row>
    <row r="33" spans="1:12" ht="12.75">
      <c r="A33" s="136" t="s">
        <v>342</v>
      </c>
      <c r="B33" s="137"/>
      <c r="C33" s="137"/>
      <c r="D33" s="138"/>
      <c r="E33" s="136" t="s">
        <v>334</v>
      </c>
      <c r="F33" s="137"/>
      <c r="G33" s="137"/>
      <c r="H33" s="134" t="s">
        <v>343</v>
      </c>
      <c r="I33" s="135"/>
      <c r="J33" s="10"/>
      <c r="K33" s="10"/>
      <c r="L33" s="10"/>
    </row>
    <row r="34" spans="1:12" ht="12.75">
      <c r="A34" s="136" t="s">
        <v>344</v>
      </c>
      <c r="B34" s="137"/>
      <c r="C34" s="137"/>
      <c r="D34" s="138"/>
      <c r="E34" s="136" t="s">
        <v>345</v>
      </c>
      <c r="F34" s="137"/>
      <c r="G34" s="137"/>
      <c r="H34" s="134" t="s">
        <v>346</v>
      </c>
      <c r="I34" s="135"/>
      <c r="J34" s="10"/>
      <c r="K34" s="10"/>
      <c r="L34" s="10"/>
    </row>
    <row r="35" spans="1:12" ht="12.75">
      <c r="A35" s="136" t="s">
        <v>363</v>
      </c>
      <c r="B35" s="137"/>
      <c r="C35" s="137"/>
      <c r="D35" s="138"/>
      <c r="E35" s="136" t="s">
        <v>345</v>
      </c>
      <c r="F35" s="137"/>
      <c r="G35" s="137"/>
      <c r="H35" s="134" t="s">
        <v>347</v>
      </c>
      <c r="I35" s="135"/>
      <c r="J35" s="10"/>
      <c r="K35" s="10"/>
      <c r="L35" s="10"/>
    </row>
    <row r="36" spans="1:12" ht="12.75">
      <c r="A36" s="136" t="s">
        <v>362</v>
      </c>
      <c r="B36" s="137"/>
      <c r="C36" s="137"/>
      <c r="D36" s="138"/>
      <c r="E36" s="136" t="s">
        <v>345</v>
      </c>
      <c r="F36" s="137"/>
      <c r="G36" s="137"/>
      <c r="H36" s="134" t="s">
        <v>348</v>
      </c>
      <c r="I36" s="135"/>
      <c r="J36" s="10"/>
      <c r="K36" s="10"/>
      <c r="L36" s="10"/>
    </row>
    <row r="37" spans="1:12" ht="12.75">
      <c r="A37" s="136" t="s">
        <v>349</v>
      </c>
      <c r="B37" s="137"/>
      <c r="C37" s="137"/>
      <c r="D37" s="138"/>
      <c r="E37" s="136" t="s">
        <v>345</v>
      </c>
      <c r="F37" s="137"/>
      <c r="G37" s="137"/>
      <c r="H37" s="134" t="s">
        <v>350</v>
      </c>
      <c r="I37" s="135"/>
      <c r="J37" s="10"/>
      <c r="K37" s="10"/>
      <c r="L37" s="10"/>
    </row>
    <row r="38" spans="1:12" ht="12.75">
      <c r="A38" s="129" t="s">
        <v>351</v>
      </c>
      <c r="B38" s="180"/>
      <c r="C38" s="130"/>
      <c r="D38" s="131"/>
      <c r="E38" s="129" t="s">
        <v>345</v>
      </c>
      <c r="F38" s="130"/>
      <c r="G38" s="131"/>
      <c r="H38" s="132" t="s">
        <v>352</v>
      </c>
      <c r="I38" s="133"/>
      <c r="J38" s="10"/>
      <c r="K38" s="10"/>
      <c r="L38" s="10"/>
    </row>
    <row r="39" spans="1:12" ht="12.75">
      <c r="A39" s="113"/>
      <c r="B39" s="114"/>
      <c r="C39" s="115"/>
      <c r="D39" s="115"/>
      <c r="E39" s="22"/>
      <c r="F39" s="115"/>
      <c r="G39" s="115"/>
      <c r="H39" s="116"/>
      <c r="I39" s="116"/>
      <c r="J39" s="10"/>
      <c r="K39" s="10"/>
      <c r="L39" s="10"/>
    </row>
    <row r="40" spans="1:12" ht="12.75">
      <c r="A40" s="139" t="s">
        <v>266</v>
      </c>
      <c r="B40" s="181"/>
      <c r="C40" s="134"/>
      <c r="D40" s="135"/>
      <c r="E40" s="25"/>
      <c r="F40" s="153"/>
      <c r="G40" s="191"/>
      <c r="H40" s="191"/>
      <c r="I40" s="192"/>
      <c r="J40" s="10"/>
      <c r="K40" s="10"/>
      <c r="L40" s="10"/>
    </row>
    <row r="41" spans="1:12" ht="12.75">
      <c r="A41" s="87"/>
      <c r="B41" s="26"/>
      <c r="C41" s="175"/>
      <c r="D41" s="176"/>
      <c r="E41" s="16"/>
      <c r="F41" s="175"/>
      <c r="G41" s="177"/>
      <c r="H41" s="28"/>
      <c r="I41" s="88"/>
      <c r="J41" s="10"/>
      <c r="K41" s="10"/>
      <c r="L41" s="10"/>
    </row>
    <row r="42" spans="1:12" ht="12.75">
      <c r="A42" s="139" t="s">
        <v>267</v>
      </c>
      <c r="B42" s="181"/>
      <c r="C42" s="153" t="s">
        <v>353</v>
      </c>
      <c r="D42" s="178"/>
      <c r="E42" s="178"/>
      <c r="F42" s="178"/>
      <c r="G42" s="178"/>
      <c r="H42" s="178"/>
      <c r="I42" s="179"/>
      <c r="J42" s="10"/>
      <c r="K42" s="10"/>
      <c r="L42" s="10"/>
    </row>
    <row r="43" spans="1:12" ht="12.75">
      <c r="A43" s="84"/>
      <c r="B43" s="21"/>
      <c r="C43" s="112" t="s">
        <v>268</v>
      </c>
      <c r="D43" s="106"/>
      <c r="E43" s="106"/>
      <c r="F43" s="106"/>
      <c r="G43" s="106"/>
      <c r="H43" s="106"/>
      <c r="I43" s="106"/>
      <c r="J43" s="10"/>
      <c r="K43" s="10"/>
      <c r="L43" s="10"/>
    </row>
    <row r="44" spans="1:12" ht="12.75">
      <c r="A44" s="139" t="s">
        <v>269</v>
      </c>
      <c r="B44" s="181"/>
      <c r="C44" s="182" t="s">
        <v>354</v>
      </c>
      <c r="D44" s="183"/>
      <c r="E44" s="184"/>
      <c r="F44" s="106"/>
      <c r="G44" s="109" t="s">
        <v>270</v>
      </c>
      <c r="H44" s="182" t="s">
        <v>355</v>
      </c>
      <c r="I44" s="184"/>
      <c r="J44" s="10"/>
      <c r="K44" s="10"/>
      <c r="L44" s="10"/>
    </row>
    <row r="45" spans="1:12" ht="12.75">
      <c r="A45" s="84"/>
      <c r="B45" s="21"/>
      <c r="C45" s="112"/>
      <c r="D45" s="106"/>
      <c r="E45" s="106"/>
      <c r="F45" s="106"/>
      <c r="G45" s="106"/>
      <c r="H45" s="106"/>
      <c r="I45" s="106"/>
      <c r="J45" s="10"/>
      <c r="K45" s="10"/>
      <c r="L45" s="10"/>
    </row>
    <row r="46" spans="1:12" ht="12.75">
      <c r="A46" s="139" t="s">
        <v>256</v>
      </c>
      <c r="B46" s="181"/>
      <c r="C46" s="195" t="s">
        <v>356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4"/>
      <c r="B47" s="21"/>
      <c r="C47" s="106"/>
      <c r="D47" s="106"/>
      <c r="E47" s="106"/>
      <c r="F47" s="106"/>
      <c r="G47" s="106"/>
      <c r="H47" s="106"/>
      <c r="I47" s="106"/>
      <c r="J47" s="10"/>
      <c r="K47" s="10"/>
      <c r="L47" s="10"/>
    </row>
    <row r="48" spans="1:12" ht="12.75">
      <c r="A48" s="148" t="s">
        <v>271</v>
      </c>
      <c r="B48" s="149"/>
      <c r="C48" s="182" t="s">
        <v>357</v>
      </c>
      <c r="D48" s="183"/>
      <c r="E48" s="183"/>
      <c r="F48" s="183"/>
      <c r="G48" s="183"/>
      <c r="H48" s="183"/>
      <c r="I48" s="155"/>
      <c r="J48" s="10"/>
      <c r="K48" s="10"/>
      <c r="L48" s="10"/>
    </row>
    <row r="49" spans="1:12" ht="12.75">
      <c r="A49" s="89"/>
      <c r="B49" s="20"/>
      <c r="C49" s="187" t="s">
        <v>272</v>
      </c>
      <c r="D49" s="187"/>
      <c r="E49" s="187"/>
      <c r="F49" s="187"/>
      <c r="G49" s="187"/>
      <c r="H49" s="187"/>
      <c r="I49" s="90"/>
      <c r="J49" s="10"/>
      <c r="K49" s="10"/>
      <c r="L49" s="10"/>
    </row>
    <row r="50" spans="1:12" ht="12.75">
      <c r="A50" s="89"/>
      <c r="B50" s="20"/>
      <c r="C50" s="29"/>
      <c r="D50" s="29"/>
      <c r="E50" s="29"/>
      <c r="F50" s="29"/>
      <c r="G50" s="29"/>
      <c r="H50" s="29"/>
      <c r="I50" s="90"/>
      <c r="J50" s="10"/>
      <c r="K50" s="10"/>
      <c r="L50" s="10"/>
    </row>
    <row r="51" spans="1:12" ht="12.75">
      <c r="A51" s="89"/>
      <c r="B51" s="196" t="s">
        <v>273</v>
      </c>
      <c r="C51" s="197"/>
      <c r="D51" s="197"/>
      <c r="E51" s="197"/>
      <c r="F51" s="41"/>
      <c r="G51" s="41"/>
      <c r="H51" s="41"/>
      <c r="I51" s="91"/>
      <c r="J51" s="10"/>
      <c r="K51" s="10"/>
      <c r="L51" s="10"/>
    </row>
    <row r="52" spans="1:12" ht="12.75">
      <c r="A52" s="89"/>
      <c r="B52" s="198" t="s">
        <v>364</v>
      </c>
      <c r="C52" s="199"/>
      <c r="D52" s="199"/>
      <c r="E52" s="199"/>
      <c r="F52" s="199"/>
      <c r="G52" s="199"/>
      <c r="H52" s="199"/>
      <c r="I52" s="200"/>
      <c r="J52" s="10"/>
      <c r="K52" s="10"/>
      <c r="L52" s="10"/>
    </row>
    <row r="53" spans="1:12" ht="12.75">
      <c r="A53" s="89"/>
      <c r="B53" s="198" t="s">
        <v>305</v>
      </c>
      <c r="C53" s="199"/>
      <c r="D53" s="199"/>
      <c r="E53" s="199"/>
      <c r="F53" s="199"/>
      <c r="G53" s="199"/>
      <c r="H53" s="199"/>
      <c r="I53" s="91"/>
      <c r="J53" s="10"/>
      <c r="K53" s="10"/>
      <c r="L53" s="10"/>
    </row>
    <row r="54" spans="1:12" ht="12.75">
      <c r="A54" s="89"/>
      <c r="B54" s="198" t="s">
        <v>306</v>
      </c>
      <c r="C54" s="199"/>
      <c r="D54" s="199"/>
      <c r="E54" s="199"/>
      <c r="F54" s="199"/>
      <c r="G54" s="199"/>
      <c r="H54" s="199"/>
      <c r="I54" s="200"/>
      <c r="J54" s="10"/>
      <c r="K54" s="10"/>
      <c r="L54" s="10"/>
    </row>
    <row r="55" spans="1:12" ht="12.75">
      <c r="A55" s="89"/>
      <c r="B55" s="198" t="s">
        <v>307</v>
      </c>
      <c r="C55" s="199"/>
      <c r="D55" s="199"/>
      <c r="E55" s="199"/>
      <c r="F55" s="199"/>
      <c r="G55" s="199"/>
      <c r="H55" s="199"/>
      <c r="I55" s="200"/>
      <c r="J55" s="10"/>
      <c r="K55" s="10"/>
      <c r="L55" s="10"/>
    </row>
    <row r="56" spans="1:12" ht="12.75">
      <c r="A56" s="89"/>
      <c r="B56" s="92"/>
      <c r="C56" s="93"/>
      <c r="D56" s="93"/>
      <c r="E56" s="93"/>
      <c r="F56" s="93"/>
      <c r="G56" s="93"/>
      <c r="H56" s="93"/>
      <c r="I56" s="94"/>
      <c r="J56" s="10"/>
      <c r="K56" s="10"/>
      <c r="L56" s="10"/>
    </row>
    <row r="57" spans="1:12" ht="13.5" thickBot="1">
      <c r="A57" s="95" t="s">
        <v>274</v>
      </c>
      <c r="B57" s="16"/>
      <c r="C57" s="16"/>
      <c r="D57" s="16"/>
      <c r="E57" s="16"/>
      <c r="F57" s="16"/>
      <c r="G57" s="30"/>
      <c r="H57" s="31"/>
      <c r="I57" s="96"/>
      <c r="J57" s="10"/>
      <c r="K57" s="10"/>
      <c r="L57" s="10"/>
    </row>
    <row r="58" spans="1:12" ht="12.75">
      <c r="A58" s="81"/>
      <c r="B58" s="16"/>
      <c r="C58" s="16"/>
      <c r="D58" s="16"/>
      <c r="E58" s="20" t="s">
        <v>275</v>
      </c>
      <c r="F58" s="27"/>
      <c r="G58" s="188" t="s">
        <v>276</v>
      </c>
      <c r="H58" s="189"/>
      <c r="I58" s="190"/>
      <c r="J58" s="10"/>
      <c r="K58" s="10"/>
      <c r="L58" s="10"/>
    </row>
    <row r="59" spans="1:12" ht="12.75">
      <c r="A59" s="97"/>
      <c r="B59" s="98"/>
      <c r="C59" s="99"/>
      <c r="D59" s="99"/>
      <c r="E59" s="99"/>
      <c r="F59" s="99"/>
      <c r="G59" s="193"/>
      <c r="H59" s="194"/>
      <c r="I59" s="100"/>
      <c r="J59" s="10"/>
      <c r="K59" s="10"/>
      <c r="L59" s="10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5:G35 A34:I34 A36:G36 E37:G39" name="Range1_12"/>
  </protectedRanges>
  <mergeCells count="80">
    <mergeCell ref="G59:H59"/>
    <mergeCell ref="A46:B46"/>
    <mergeCell ref="C46:I46"/>
    <mergeCell ref="A48:B48"/>
    <mergeCell ref="C48:I48"/>
    <mergeCell ref="B51:E51"/>
    <mergeCell ref="B52:I52"/>
    <mergeCell ref="B53:H53"/>
    <mergeCell ref="B54:I54"/>
    <mergeCell ref="B55:I55"/>
    <mergeCell ref="A44:B44"/>
    <mergeCell ref="C44:E44"/>
    <mergeCell ref="H44:I44"/>
    <mergeCell ref="A1:C1"/>
    <mergeCell ref="C49:H49"/>
    <mergeCell ref="G58:I58"/>
    <mergeCell ref="A42:B42"/>
    <mergeCell ref="A40:B40"/>
    <mergeCell ref="C40:D40"/>
    <mergeCell ref="F40:I40"/>
    <mergeCell ref="C42:I42"/>
    <mergeCell ref="A34:D34"/>
    <mergeCell ref="E34:G34"/>
    <mergeCell ref="H34:I34"/>
    <mergeCell ref="A36:D36"/>
    <mergeCell ref="A35:D35"/>
    <mergeCell ref="E35:G35"/>
    <mergeCell ref="H35:I35"/>
    <mergeCell ref="E36:G36"/>
    <mergeCell ref="A38:D38"/>
    <mergeCell ref="E31:G31"/>
    <mergeCell ref="H31:I31"/>
    <mergeCell ref="A33:D33"/>
    <mergeCell ref="E33:G33"/>
    <mergeCell ref="H33:I33"/>
    <mergeCell ref="C41:D41"/>
    <mergeCell ref="F41:G41"/>
    <mergeCell ref="A37:D37"/>
    <mergeCell ref="E37:G37"/>
    <mergeCell ref="H37:I37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E38:G38"/>
    <mergeCell ref="H38:I38"/>
    <mergeCell ref="H36:I36"/>
    <mergeCell ref="A30:D30"/>
    <mergeCell ref="E30:G30"/>
    <mergeCell ref="H30:I30"/>
    <mergeCell ref="A32:D32"/>
    <mergeCell ref="E32:G32"/>
    <mergeCell ref="H32:I32"/>
    <mergeCell ref="A31:D31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46" r:id="rId2" display="anka.sopta@riviera.hr"/>
    <hyperlink ref="C18" r:id="rId3" display="uprav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67">
      <selection activeCell="K81" sqref="K81"/>
    </sheetView>
  </sheetViews>
  <sheetFormatPr defaultColWidth="9.140625" defaultRowHeight="12.75"/>
  <cols>
    <col min="1" max="9" width="9.140625" style="43" customWidth="1"/>
    <col min="10" max="10" width="11.140625" style="43" customWidth="1"/>
    <col min="11" max="11" width="11.140625" style="43" bestFit="1" customWidth="1"/>
    <col min="12" max="12" width="10.28125" style="43" bestFit="1" customWidth="1"/>
    <col min="13" max="16384" width="9.140625" style="43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358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359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59</v>
      </c>
      <c r="B4" s="244"/>
      <c r="C4" s="244"/>
      <c r="D4" s="244"/>
      <c r="E4" s="244"/>
      <c r="F4" s="244"/>
      <c r="G4" s="244"/>
      <c r="H4" s="245"/>
      <c r="I4" s="49" t="s">
        <v>277</v>
      </c>
      <c r="J4" s="50" t="s">
        <v>316</v>
      </c>
      <c r="K4" s="51" t="s">
        <v>317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48">
        <v>2</v>
      </c>
      <c r="J5" s="47">
        <v>3</v>
      </c>
      <c r="K5" s="47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44">
        <f>J9+J16+J26+J35+J39</f>
        <v>2751488491</v>
      </c>
      <c r="K8" s="44">
        <f>K9+K16+K26+K35+K39</f>
        <v>2781460455.3900003</v>
      </c>
    </row>
    <row r="9" spans="1:11" ht="12.75">
      <c r="A9" s="214" t="s">
        <v>204</v>
      </c>
      <c r="B9" s="215"/>
      <c r="C9" s="215"/>
      <c r="D9" s="215"/>
      <c r="E9" s="215"/>
      <c r="F9" s="215"/>
      <c r="G9" s="215"/>
      <c r="H9" s="216"/>
      <c r="I9" s="1">
        <v>3</v>
      </c>
      <c r="J9" s="44">
        <f>SUM(J10:J15)</f>
        <v>15086357</v>
      </c>
      <c r="K9" s="44">
        <f>SUM(K10:K15)</f>
        <v>13952424.219999999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8512338</v>
      </c>
      <c r="K11" s="7">
        <f>7378320.22+85</f>
        <v>7378405.22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6567609</v>
      </c>
      <c r="K12" s="7">
        <v>6567609</v>
      </c>
    </row>
    <row r="13" spans="1:11" ht="12.75">
      <c r="A13" s="214" t="s">
        <v>207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208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6410</v>
      </c>
      <c r="K14" s="7">
        <v>6410</v>
      </c>
    </row>
    <row r="15" spans="1:11" ht="12.75">
      <c r="A15" s="214" t="s">
        <v>209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205</v>
      </c>
      <c r="B16" s="215"/>
      <c r="C16" s="215"/>
      <c r="D16" s="215"/>
      <c r="E16" s="215"/>
      <c r="F16" s="215"/>
      <c r="G16" s="215"/>
      <c r="H16" s="216"/>
      <c r="I16" s="1">
        <v>10</v>
      </c>
      <c r="J16" s="44">
        <f>SUM(J17:J25)</f>
        <v>2608821021</v>
      </c>
      <c r="K16" s="44">
        <f>SUM(K17:K25)</f>
        <v>2638736845.3900003</v>
      </c>
    </row>
    <row r="17" spans="1:11" ht="12.75">
      <c r="A17" s="214" t="s">
        <v>210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584990827</v>
      </c>
      <c r="K17" s="7">
        <v>586244633.65</v>
      </c>
    </row>
    <row r="18" spans="1:11" ht="12.75">
      <c r="A18" s="214" t="s">
        <v>246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1632961854</v>
      </c>
      <c r="K18" s="7">
        <v>1593153619.37</v>
      </c>
    </row>
    <row r="19" spans="1:11" ht="12.75">
      <c r="A19" s="214" t="s">
        <v>211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165833466</v>
      </c>
      <c r="K19" s="7">
        <v>156591304.98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51856611</v>
      </c>
      <c r="K20" s="7">
        <v>48830336.05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20807049</v>
      </c>
      <c r="K22" s="7">
        <v>24001023.53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107706274</v>
      </c>
      <c r="K23" s="7">
        <v>186073000.22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21732890</v>
      </c>
      <c r="K24" s="7">
        <v>20910877.8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22932050</v>
      </c>
      <c r="K25" s="7">
        <v>22932049.79</v>
      </c>
    </row>
    <row r="26" spans="1:11" ht="12.75">
      <c r="A26" s="214" t="s">
        <v>189</v>
      </c>
      <c r="B26" s="215"/>
      <c r="C26" s="215"/>
      <c r="D26" s="215"/>
      <c r="E26" s="215"/>
      <c r="F26" s="215"/>
      <c r="G26" s="215"/>
      <c r="H26" s="216"/>
      <c r="I26" s="1">
        <v>20</v>
      </c>
      <c r="J26" s="44">
        <f>SUM(J27:J34)</f>
        <v>43432067</v>
      </c>
      <c r="K26" s="44">
        <f>SUM(K27:K34)</f>
        <v>44661064.379999995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1339638</v>
      </c>
      <c r="K27" s="7">
        <v>1467263.72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140000</v>
      </c>
      <c r="K29" s="7">
        <v>140000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41952429</v>
      </c>
      <c r="K31" s="7">
        <v>43053800.66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320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183</v>
      </c>
      <c r="B35" s="215"/>
      <c r="C35" s="215"/>
      <c r="D35" s="215"/>
      <c r="E35" s="215"/>
      <c r="F35" s="215"/>
      <c r="G35" s="215"/>
      <c r="H35" s="216"/>
      <c r="I35" s="1">
        <v>29</v>
      </c>
      <c r="J35" s="44">
        <f>SUM(J36:J38)</f>
        <v>732724</v>
      </c>
      <c r="K35" s="44">
        <f>SUM(K36:K38)</f>
        <v>693799.83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372432</v>
      </c>
      <c r="K37" s="7">
        <v>334309.22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360292</v>
      </c>
      <c r="K38" s="7">
        <v>359490.61</v>
      </c>
    </row>
    <row r="39" spans="1:11" ht="12.75">
      <c r="A39" s="214" t="s">
        <v>184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83416322</v>
      </c>
      <c r="K39" s="7">
        <v>83416321.57</v>
      </c>
    </row>
    <row r="40" spans="1:11" ht="12.75">
      <c r="A40" s="217" t="s">
        <v>239</v>
      </c>
      <c r="B40" s="218"/>
      <c r="C40" s="218"/>
      <c r="D40" s="218"/>
      <c r="E40" s="218"/>
      <c r="F40" s="218"/>
      <c r="G40" s="218"/>
      <c r="H40" s="219"/>
      <c r="I40" s="1">
        <v>34</v>
      </c>
      <c r="J40" s="44">
        <f>J41+J49+J56+J64</f>
        <v>238600677</v>
      </c>
      <c r="K40" s="44">
        <f>K41+K49+K56+K64</f>
        <v>151415905.5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44">
        <f>SUM(J42:J48)</f>
        <v>7278488</v>
      </c>
      <c r="K41" s="44">
        <f>SUM(K42:K48)</f>
        <v>8443399.05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6329111</v>
      </c>
      <c r="K42" s="7">
        <v>7464774.89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204383</v>
      </c>
      <c r="K45" s="7">
        <v>233630.12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744994</v>
      </c>
      <c r="K47" s="7">
        <v>744994.04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44">
        <f>SUM(J50:J55)</f>
        <v>34888703</v>
      </c>
      <c r="K49" s="44">
        <f>SUM(K50:K55)</f>
        <v>26630278.81</v>
      </c>
    </row>
    <row r="50" spans="1:11" ht="12.75">
      <c r="A50" s="214" t="s">
        <v>199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>
        <v>2299247.36</v>
      </c>
    </row>
    <row r="51" spans="1:11" ht="12.75">
      <c r="A51" s="214" t="s">
        <v>200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19301006</v>
      </c>
      <c r="K51" s="7">
        <v>8353577.97</v>
      </c>
    </row>
    <row r="52" spans="1:11" ht="12.75">
      <c r="A52" s="214" t="s">
        <v>201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202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345834</v>
      </c>
      <c r="K53" s="7">
        <v>964075.69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10641936</v>
      </c>
      <c r="K54" s="7">
        <v>6490853.59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4599927</v>
      </c>
      <c r="K55" s="7">
        <v>8522524.2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44">
        <f>SUM(J57:J63)</f>
        <v>1231982</v>
      </c>
      <c r="K56" s="44">
        <f>SUM(K57:K63)</f>
        <v>2249707.2800000003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241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1091162</v>
      </c>
      <c r="K61" s="7">
        <v>1095929.28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140820</v>
      </c>
      <c r="K62" s="7">
        <v>52121.77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>
        <v>1101656.23</v>
      </c>
    </row>
    <row r="64" spans="1:11" ht="12.75">
      <c r="A64" s="214" t="s">
        <v>206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195201504</v>
      </c>
      <c r="K64" s="7">
        <v>114092520.36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25415099</v>
      </c>
      <c r="K65" s="7">
        <v>32124215.91</v>
      </c>
    </row>
    <row r="66" spans="1:11" ht="12.75">
      <c r="A66" s="217" t="s">
        <v>240</v>
      </c>
      <c r="B66" s="218"/>
      <c r="C66" s="218"/>
      <c r="D66" s="218"/>
      <c r="E66" s="218"/>
      <c r="F66" s="218"/>
      <c r="G66" s="218"/>
      <c r="H66" s="219"/>
      <c r="I66" s="1">
        <v>60</v>
      </c>
      <c r="J66" s="44">
        <f>J7+J8+J40+J65</f>
        <v>3015504267</v>
      </c>
      <c r="K66" s="44">
        <f>K7+K8+K40+K65</f>
        <v>2965000576.8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54834429</v>
      </c>
      <c r="K67" s="8">
        <v>54834429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190</v>
      </c>
      <c r="B69" s="211"/>
      <c r="C69" s="211"/>
      <c r="D69" s="211"/>
      <c r="E69" s="211"/>
      <c r="F69" s="211"/>
      <c r="G69" s="211"/>
      <c r="H69" s="228"/>
      <c r="I69" s="3">
        <v>62</v>
      </c>
      <c r="J69" s="45">
        <f>J70+J71+J72+J78+J79+J82+J85</f>
        <v>1883736622</v>
      </c>
      <c r="K69" s="45">
        <f>K70+K71+K72+K78+K79+K82+K85</f>
        <v>1730324292.37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1672021209</v>
      </c>
      <c r="K70" s="7">
        <v>1672021209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-18596391</v>
      </c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44">
        <f>J73+J74-J75+J76+J77</f>
        <v>94257648</v>
      </c>
      <c r="K72" s="44">
        <f>K73+K74-K75+K76+K77</f>
        <v>89621126.36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60724657</v>
      </c>
      <c r="K73" s="7">
        <v>60724657.28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24344408</v>
      </c>
      <c r="K74" s="7">
        <v>24344407.41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13303107</v>
      </c>
      <c r="K75" s="7">
        <v>17939628.38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2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22491690</v>
      </c>
      <c r="K77" s="7">
        <v>22491690.05</v>
      </c>
      <c r="L77" s="127"/>
    </row>
    <row r="78" spans="1:12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29413744</v>
      </c>
      <c r="K78" s="7">
        <v>30294841.93</v>
      </c>
      <c r="L78" s="127"/>
    </row>
    <row r="79" spans="1:11" ht="12.75">
      <c r="A79" s="214" t="s">
        <v>237</v>
      </c>
      <c r="B79" s="215"/>
      <c r="C79" s="215"/>
      <c r="D79" s="215"/>
      <c r="E79" s="215"/>
      <c r="F79" s="215"/>
      <c r="G79" s="215"/>
      <c r="H79" s="216"/>
      <c r="I79" s="1">
        <v>72</v>
      </c>
      <c r="J79" s="44">
        <f>J80-J81</f>
        <v>55168035</v>
      </c>
      <c r="K79" s="44">
        <f>K80-K81</f>
        <v>87572005.54</v>
      </c>
    </row>
    <row r="80" spans="1:12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55168035</v>
      </c>
      <c r="K80" s="7">
        <f>87572004.54+1</f>
        <v>87572005.54</v>
      </c>
      <c r="L80" s="12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4" t="s">
        <v>238</v>
      </c>
      <c r="B82" s="215"/>
      <c r="C82" s="215"/>
      <c r="D82" s="215"/>
      <c r="E82" s="215"/>
      <c r="F82" s="215"/>
      <c r="G82" s="215"/>
      <c r="H82" s="216"/>
      <c r="I82" s="1">
        <v>75</v>
      </c>
      <c r="J82" s="44">
        <f>J83-J84</f>
        <v>51381272</v>
      </c>
      <c r="K82" s="44">
        <f>K83-K84</f>
        <v>-149269596.3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51381272</v>
      </c>
      <c r="K83" s="7"/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>
        <v>149269596.3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91105</v>
      </c>
      <c r="K85" s="7">
        <v>84705.84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44">
        <f>SUM(J87:J89)</f>
        <v>266430</v>
      </c>
      <c r="K86" s="44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55574</v>
      </c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210856</v>
      </c>
      <c r="K89" s="7"/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44">
        <f>SUM(J91:J99)</f>
        <v>828398720</v>
      </c>
      <c r="K90" s="44">
        <f>SUM(K91:K99)</f>
        <v>905744379.58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242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822163177</v>
      </c>
      <c r="K93" s="7">
        <v>898463535.71</v>
      </c>
    </row>
    <row r="94" spans="1:11" ht="12.75">
      <c r="A94" s="214" t="s">
        <v>243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244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245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3937690</v>
      </c>
      <c r="K98" s="7">
        <v>4762716.95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2297853</v>
      </c>
      <c r="K99" s="7">
        <v>2518126.92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44">
        <f>SUM(J101:J112)</f>
        <v>219471425</v>
      </c>
      <c r="K100" s="44">
        <f>SUM(K101:K112)</f>
        <v>262999314.13000003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108119</v>
      </c>
      <c r="K101" s="7">
        <v>71355.85</v>
      </c>
    </row>
    <row r="102" spans="1:11" ht="12.75">
      <c r="A102" s="214" t="s">
        <v>242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103814699</v>
      </c>
      <c r="K103" s="7">
        <v>91736545</v>
      </c>
    </row>
    <row r="104" spans="1:11" ht="12.75">
      <c r="A104" s="214" t="s">
        <v>243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12627056</v>
      </c>
      <c r="K104" s="7">
        <v>67568231.97</v>
      </c>
    </row>
    <row r="105" spans="1:11" ht="12.75">
      <c r="A105" s="214" t="s">
        <v>244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77024650</v>
      </c>
      <c r="K105" s="7">
        <v>83730233.44</v>
      </c>
    </row>
    <row r="106" spans="1:11" ht="12.75">
      <c r="A106" s="214" t="s">
        <v>245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15929103</v>
      </c>
      <c r="K108" s="7">
        <v>12924461.36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9009700</v>
      </c>
      <c r="K109" s="7">
        <v>5991174.8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12418</v>
      </c>
      <c r="K110" s="7">
        <v>12418.05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945680</v>
      </c>
      <c r="K112" s="7">
        <v>964893.66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83631070</v>
      </c>
      <c r="K113" s="7">
        <v>65932590.72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44">
        <f>J69+J86+J90+J100+J113</f>
        <v>3015504267</v>
      </c>
      <c r="K114" s="44">
        <f>K69+K86+K90+K100+K113</f>
        <v>2965000576.7999997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54834429</v>
      </c>
      <c r="K115" s="8">
        <v>54834429</v>
      </c>
    </row>
    <row r="116" spans="1:11" ht="12.75">
      <c r="A116" s="206" t="s">
        <v>308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185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f>+J69-J119</f>
        <v>1883645517</v>
      </c>
      <c r="K118" s="7">
        <f>+K69-K119</f>
        <v>1730239586.53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f>+J85</f>
        <v>91105</v>
      </c>
      <c r="K119" s="8">
        <f>+K85</f>
        <v>84705.84</v>
      </c>
    </row>
    <row r="120" spans="1:11" ht="12.75">
      <c r="A120" s="223" t="s">
        <v>309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2 J79:K79 J81:J82 J86 J90 J100 J114 J116:J117 L1:IV65536 J120:K65536 K1:K78 K80:K117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66" sqref="M66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1.00390625" style="43" customWidth="1"/>
    <col min="12" max="12" width="10.421875" style="43" bestFit="1" customWidth="1"/>
    <col min="13" max="13" width="10.28125" style="43" customWidth="1"/>
    <col min="14" max="16384" width="9.140625" style="43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0" t="s">
        <v>359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49" t="s">
        <v>278</v>
      </c>
      <c r="J4" s="262" t="s">
        <v>316</v>
      </c>
      <c r="K4" s="262"/>
      <c r="L4" s="262" t="s">
        <v>317</v>
      </c>
      <c r="M4" s="262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49"/>
      <c r="J5" s="51" t="s">
        <v>312</v>
      </c>
      <c r="K5" s="51" t="s">
        <v>313</v>
      </c>
      <c r="L5" s="51" t="s">
        <v>312</v>
      </c>
      <c r="M5" s="51" t="s">
        <v>313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45">
        <f>SUM(J8:J9)</f>
        <v>18688752.21</v>
      </c>
      <c r="K7" s="45">
        <f>SUM(K8:K9)</f>
        <v>18688752.21</v>
      </c>
      <c r="L7" s="45">
        <f>SUM(L8:L9)</f>
        <v>23983557.490000002</v>
      </c>
      <c r="M7" s="45">
        <f>SUM(M8:M9)</f>
        <v>23983557.490000002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15943839.98</v>
      </c>
      <c r="K8" s="7">
        <v>15943839.98</v>
      </c>
      <c r="L8" s="7">
        <v>17016200.44</v>
      </c>
      <c r="M8" s="7">
        <f>+L8</f>
        <v>17016200.44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f>67220.73+2677691.5</f>
        <v>2744912.23</v>
      </c>
      <c r="K9" s="7">
        <f>67220.73+2677691.5</f>
        <v>2744912.23</v>
      </c>
      <c r="L9" s="7">
        <f>541373.8+6425983.25</f>
        <v>6967357.05</v>
      </c>
      <c r="M9" s="7">
        <f>+L9</f>
        <v>6967357.05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44">
        <f>J11+J12+J16+J20+J21+J22+J25+J26</f>
        <v>148567708.05</v>
      </c>
      <c r="K10" s="44">
        <f>K11+K12+K16+K20+K21+K22+K25+K26</f>
        <v>148567708.05</v>
      </c>
      <c r="L10" s="44">
        <f>L11+L12+L16+L20+L21+L22+L25+L26</f>
        <v>144784514.27</v>
      </c>
      <c r="M10" s="44">
        <f>M11+M12+M16+M20+M21+M22+M25+M26</f>
        <v>144784514.27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/>
      <c r="K11" s="7"/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44">
        <f>SUM(J13:J15)</f>
        <v>24267355.93</v>
      </c>
      <c r="K12" s="44">
        <f>SUM(K13:K15)</f>
        <v>24267355.93</v>
      </c>
      <c r="L12" s="44">
        <f>SUM(L13:L15)</f>
        <v>28946074.79</v>
      </c>
      <c r="M12" s="44">
        <f>SUM(M13:M15)</f>
        <v>28946074.79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9463390.75</v>
      </c>
      <c r="K13" s="7">
        <v>9463390.75</v>
      </c>
      <c r="L13" s="7">
        <v>12689921.1</v>
      </c>
      <c r="M13" s="7">
        <f>+L13</f>
        <v>12689921.1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13963.6</v>
      </c>
      <c r="K14" s="7">
        <v>13963.6</v>
      </c>
      <c r="L14" s="7">
        <v>8454.49</v>
      </c>
      <c r="M14" s="7">
        <f>+L14</f>
        <v>8454.49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14790001.58</v>
      </c>
      <c r="K15" s="7">
        <v>14790001.58</v>
      </c>
      <c r="L15" s="7">
        <v>16247699.2</v>
      </c>
      <c r="M15" s="7">
        <f>+L15</f>
        <v>16247699.2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44">
        <f>SUM(J17:J19)</f>
        <v>29496208.560000002</v>
      </c>
      <c r="K16" s="44">
        <f>SUM(K17:K19)</f>
        <v>29496208.560000002</v>
      </c>
      <c r="L16" s="44">
        <f>SUM(L17:L19)</f>
        <v>37582198.79</v>
      </c>
      <c r="M16" s="44">
        <f>SUM(M17:M19)</f>
        <v>37582198.79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18013437.95</v>
      </c>
      <c r="K17" s="7">
        <v>18013437.95</v>
      </c>
      <c r="L17" s="7">
        <v>21752669.06</v>
      </c>
      <c r="M17" s="7">
        <f>+L17</f>
        <v>21752669.06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7603209.08</v>
      </c>
      <c r="K18" s="7">
        <v>7603209.08</v>
      </c>
      <c r="L18" s="7">
        <v>10378651.2</v>
      </c>
      <c r="M18" s="7">
        <f>+L18</f>
        <v>10378651.2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3879561.53</v>
      </c>
      <c r="K19" s="7">
        <v>3879561.53</v>
      </c>
      <c r="L19" s="7">
        <v>5450878.53</v>
      </c>
      <c r="M19" s="7">
        <f>+L19</f>
        <v>5450878.53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58418262.88</v>
      </c>
      <c r="K20" s="7">
        <v>58418262.88</v>
      </c>
      <c r="L20" s="7">
        <v>57387302.59</v>
      </c>
      <c r="M20" s="7">
        <f>+L20</f>
        <v>57387302.59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34919599.71</v>
      </c>
      <c r="K21" s="7">
        <v>34919599.71</v>
      </c>
      <c r="L21" s="7">
        <v>18827979.96</v>
      </c>
      <c r="M21" s="7">
        <f>+L21</f>
        <v>18827979.96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44">
        <f>SUM(J23:J24)</f>
        <v>34260.83</v>
      </c>
      <c r="K22" s="44">
        <f>SUM(K23:K24)</f>
        <v>34260.83</v>
      </c>
      <c r="L22" s="44">
        <f>SUM(L23:L24)</f>
        <v>126847.8</v>
      </c>
      <c r="M22" s="44">
        <f>SUM(M23:M24)</f>
        <v>126847.8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34260.83</v>
      </c>
      <c r="K24" s="7">
        <v>34260.83</v>
      </c>
      <c r="L24" s="7">
        <v>126847.8</v>
      </c>
      <c r="M24" s="7">
        <f>+L24</f>
        <v>126847.8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/>
      <c r="K25" s="7"/>
      <c r="L25" s="7"/>
      <c r="M25" s="7"/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1432020.14</v>
      </c>
      <c r="K26" s="7">
        <v>1432020.14</v>
      </c>
      <c r="L26" s="7">
        <v>1914110.34</v>
      </c>
      <c r="M26" s="7">
        <f>+L26</f>
        <v>1914110.34</v>
      </c>
    </row>
    <row r="27" spans="1:13" ht="12.75">
      <c r="A27" s="217" t="s">
        <v>212</v>
      </c>
      <c r="B27" s="218"/>
      <c r="C27" s="218"/>
      <c r="D27" s="218"/>
      <c r="E27" s="218"/>
      <c r="F27" s="218"/>
      <c r="G27" s="218"/>
      <c r="H27" s="219"/>
      <c r="I27" s="1">
        <v>131</v>
      </c>
      <c r="J27" s="44">
        <f>SUM(J28:J32)</f>
        <v>1317113.26</v>
      </c>
      <c r="K27" s="44">
        <f>SUM(K28:K32)</f>
        <v>1317113.26</v>
      </c>
      <c r="L27" s="44">
        <f>SUM(L28:L32)</f>
        <v>4423748.33</v>
      </c>
      <c r="M27" s="44">
        <f>SUM(M28:M32)</f>
        <v>4423748.33</v>
      </c>
    </row>
    <row r="28" spans="1:13" ht="12.75">
      <c r="A28" s="217" t="s">
        <v>226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/>
      <c r="K28" s="7"/>
      <c r="L28" s="7"/>
      <c r="M28" s="7"/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433299.63</v>
      </c>
      <c r="K29" s="7">
        <v>433299.63</v>
      </c>
      <c r="L29" s="7">
        <v>2598514.91</v>
      </c>
      <c r="M29" s="7">
        <f>+L29</f>
        <v>2598514.91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/>
      <c r="L30" s="7"/>
      <c r="M30" s="7"/>
    </row>
    <row r="31" spans="1:13" ht="12.75">
      <c r="A31" s="217" t="s">
        <v>222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697460.63</v>
      </c>
      <c r="K31" s="7">
        <v>697460.63</v>
      </c>
      <c r="L31" s="7">
        <v>1504345.46</v>
      </c>
      <c r="M31" s="7">
        <f>+L31</f>
        <v>1504345.46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186353</v>
      </c>
      <c r="K32" s="7">
        <v>186353</v>
      </c>
      <c r="L32" s="7">
        <v>320887.96</v>
      </c>
      <c r="M32" s="7">
        <f>+L32</f>
        <v>320887.96</v>
      </c>
    </row>
    <row r="33" spans="1:13" ht="12.75">
      <c r="A33" s="217" t="s">
        <v>213</v>
      </c>
      <c r="B33" s="218"/>
      <c r="C33" s="218"/>
      <c r="D33" s="218"/>
      <c r="E33" s="218"/>
      <c r="F33" s="218"/>
      <c r="G33" s="218"/>
      <c r="H33" s="219"/>
      <c r="I33" s="1">
        <v>137</v>
      </c>
      <c r="J33" s="44">
        <f>SUM(J34:J37)</f>
        <v>4983197.7299999995</v>
      </c>
      <c r="K33" s="44">
        <f>SUM(K34:K37)</f>
        <v>4983197.7299999995</v>
      </c>
      <c r="L33" s="44">
        <f>SUM(L34:L37)</f>
        <v>32898787.28</v>
      </c>
      <c r="M33" s="44">
        <f>SUM(M34:M37)</f>
        <v>32898787.28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/>
      <c r="M34" s="7"/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4674357.22</v>
      </c>
      <c r="K35" s="7">
        <v>4674357.22</v>
      </c>
      <c r="L35" s="7">
        <v>31522235.09</v>
      </c>
      <c r="M35" s="7">
        <f>+L35</f>
        <v>31522235.09</v>
      </c>
    </row>
    <row r="36" spans="1:13" ht="12.75">
      <c r="A36" s="217" t="s">
        <v>223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>
        <v>1266499.98</v>
      </c>
      <c r="M36" s="7">
        <f>+L36</f>
        <v>1266499.98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308840.51</v>
      </c>
      <c r="K37" s="7">
        <v>308840.51</v>
      </c>
      <c r="L37" s="7">
        <v>110052.21</v>
      </c>
      <c r="M37" s="7">
        <f>+L37</f>
        <v>110052.21</v>
      </c>
    </row>
    <row r="38" spans="1:13" ht="12.75">
      <c r="A38" s="217" t="s">
        <v>194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195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224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/>
      <c r="L40" s="7"/>
      <c r="M40" s="7"/>
    </row>
    <row r="41" spans="1:13" ht="12.75">
      <c r="A41" s="217" t="s">
        <v>225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214</v>
      </c>
      <c r="B42" s="218"/>
      <c r="C42" s="218"/>
      <c r="D42" s="218"/>
      <c r="E42" s="218"/>
      <c r="F42" s="218"/>
      <c r="G42" s="218"/>
      <c r="H42" s="219"/>
      <c r="I42" s="1">
        <v>146</v>
      </c>
      <c r="J42" s="44">
        <f>J7+J27+J38+J40</f>
        <v>20005865.470000003</v>
      </c>
      <c r="K42" s="44">
        <f>K7+K27+K38+K40</f>
        <v>20005865.470000003</v>
      </c>
      <c r="L42" s="44">
        <f>L7+L27+L38+L40</f>
        <v>28407305.82</v>
      </c>
      <c r="M42" s="44">
        <f>M7+M27+M38+M40</f>
        <v>28407305.82</v>
      </c>
    </row>
    <row r="43" spans="1:13" ht="12.75">
      <c r="A43" s="217" t="s">
        <v>215</v>
      </c>
      <c r="B43" s="218"/>
      <c r="C43" s="218"/>
      <c r="D43" s="218"/>
      <c r="E43" s="218"/>
      <c r="F43" s="218"/>
      <c r="G43" s="218"/>
      <c r="H43" s="219"/>
      <c r="I43" s="1">
        <v>147</v>
      </c>
      <c r="J43" s="44">
        <f>J10+J33+J39+J41</f>
        <v>153550905.78</v>
      </c>
      <c r="K43" s="44">
        <f>K10+K33+K39+K41</f>
        <v>153550905.78</v>
      </c>
      <c r="L43" s="44">
        <f>L10+L33+L39+L41</f>
        <v>177683301.55</v>
      </c>
      <c r="M43" s="44">
        <f>M10+M33+M39+M41</f>
        <v>177683301.55</v>
      </c>
    </row>
    <row r="44" spans="1:13" ht="12.75">
      <c r="A44" s="217" t="s">
        <v>235</v>
      </c>
      <c r="B44" s="218"/>
      <c r="C44" s="218"/>
      <c r="D44" s="218"/>
      <c r="E44" s="218"/>
      <c r="F44" s="218"/>
      <c r="G44" s="218"/>
      <c r="H44" s="219"/>
      <c r="I44" s="1">
        <v>148</v>
      </c>
      <c r="J44" s="44">
        <f>J42-J43</f>
        <v>-133545040.31</v>
      </c>
      <c r="K44" s="44">
        <f>K42-K43</f>
        <v>-133545040.31</v>
      </c>
      <c r="L44" s="44">
        <f>L42-L43</f>
        <v>-149275995.73000002</v>
      </c>
      <c r="M44" s="44">
        <f>M42-M43</f>
        <v>-149275995.73000002</v>
      </c>
    </row>
    <row r="45" spans="1:13" ht="12.75">
      <c r="A45" s="225" t="s">
        <v>217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4">
        <f>IF(J42&gt;J43,J42-J43,0)</f>
        <v>0</v>
      </c>
      <c r="K45" s="44">
        <f>IF(K42&gt;K43,K42-K43,0)</f>
        <v>0</v>
      </c>
      <c r="L45" s="44">
        <f>IF(L42&gt;L43,L42-L43,0)</f>
        <v>0</v>
      </c>
      <c r="M45" s="44">
        <f>IF(M42&gt;M43,M42-M43,0)</f>
        <v>0</v>
      </c>
    </row>
    <row r="46" spans="1:13" ht="12.75">
      <c r="A46" s="225" t="s">
        <v>218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4">
        <f>IF(J43&gt;J42,J43-J42,0)</f>
        <v>133545040.31</v>
      </c>
      <c r="K46" s="44">
        <f>IF(K43&gt;K42,K43-K42,0)</f>
        <v>133545040.31</v>
      </c>
      <c r="L46" s="44">
        <f>IF(L43&gt;L42,L43-L42,0)</f>
        <v>149275995.73000002</v>
      </c>
      <c r="M46" s="44">
        <f>IF(M43&gt;M42,M43-M42,0)</f>
        <v>149275995.73000002</v>
      </c>
    </row>
    <row r="47" spans="1:13" ht="12.75">
      <c r="A47" s="217" t="s">
        <v>216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/>
      <c r="M47" s="7"/>
    </row>
    <row r="48" spans="1:13" ht="12.75">
      <c r="A48" s="217" t="s">
        <v>236</v>
      </c>
      <c r="B48" s="218"/>
      <c r="C48" s="218"/>
      <c r="D48" s="218"/>
      <c r="E48" s="218"/>
      <c r="F48" s="218"/>
      <c r="G48" s="218"/>
      <c r="H48" s="219"/>
      <c r="I48" s="1">
        <v>152</v>
      </c>
      <c r="J48" s="44">
        <f>J44-J47</f>
        <v>-133545040.31</v>
      </c>
      <c r="K48" s="44">
        <f>K44-K47</f>
        <v>-133545040.31</v>
      </c>
      <c r="L48" s="44">
        <f>L44-L47</f>
        <v>-149275995.73000002</v>
      </c>
      <c r="M48" s="44">
        <f>M44-M47</f>
        <v>-149275995.73000002</v>
      </c>
    </row>
    <row r="49" spans="1:13" ht="12.75">
      <c r="A49" s="225" t="s">
        <v>191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4">
        <f>IF(J48&gt;0,J48,0)</f>
        <v>0</v>
      </c>
      <c r="K49" s="44">
        <f>IF(K48&gt;0,K48,0)</f>
        <v>0</v>
      </c>
      <c r="L49" s="44">
        <f>IF(L48&gt;0,L48,0)</f>
        <v>0</v>
      </c>
      <c r="M49" s="44">
        <f>IF(M48&gt;0,M48,0)</f>
        <v>0</v>
      </c>
    </row>
    <row r="50" spans="1:13" ht="12.75">
      <c r="A50" s="257" t="s">
        <v>219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2">
        <f>IF(J48&lt;0,-J48,0)</f>
        <v>133545040.31</v>
      </c>
      <c r="K50" s="52">
        <f>IF(K48&lt;0,-K48,0)</f>
        <v>133545040.31</v>
      </c>
      <c r="L50" s="52">
        <f>IF(L48&lt;0,-L48,0)</f>
        <v>149275995.73000002</v>
      </c>
      <c r="M50" s="52">
        <f>IF(M48&lt;0,-M48,0)</f>
        <v>149275995.73000002</v>
      </c>
    </row>
    <row r="51" spans="1:13" ht="12.75" customHeight="1">
      <c r="A51" s="206" t="s">
        <v>310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186</v>
      </c>
      <c r="B52" s="211"/>
      <c r="C52" s="211"/>
      <c r="D52" s="211"/>
      <c r="E52" s="211"/>
      <c r="F52" s="211"/>
      <c r="G52" s="211"/>
      <c r="H52" s="211"/>
      <c r="I52" s="46"/>
      <c r="J52" s="46"/>
      <c r="K52" s="46"/>
      <c r="L52" s="46"/>
      <c r="M52" s="53"/>
    </row>
    <row r="53" spans="1:13" ht="12.75">
      <c r="A53" s="254" t="s">
        <v>233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f>+J48</f>
        <v>-133545040.31</v>
      </c>
      <c r="K53" s="7">
        <f>+K48</f>
        <v>-133545040.31</v>
      </c>
      <c r="L53" s="7">
        <f>+L48-L54</f>
        <v>-149269596.3</v>
      </c>
      <c r="M53" s="7">
        <f>+M48-M54</f>
        <v>-149269596.3</v>
      </c>
    </row>
    <row r="54" spans="1:13" ht="12.75">
      <c r="A54" s="254" t="s">
        <v>234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>
        <v>-6399.43</v>
      </c>
      <c r="M54" s="8">
        <f>+L54</f>
        <v>-6399.43</v>
      </c>
    </row>
    <row r="55" spans="1:13" ht="12.75" customHeight="1">
      <c r="A55" s="206" t="s">
        <v>188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203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f>+J48</f>
        <v>-133545040.31</v>
      </c>
      <c r="K56" s="6">
        <f>+K48</f>
        <v>-133545040.31</v>
      </c>
      <c r="L56" s="6">
        <f>+L48</f>
        <v>-149275995.73000002</v>
      </c>
      <c r="M56" s="6">
        <f>+M48</f>
        <v>-149275995.73000002</v>
      </c>
    </row>
    <row r="57" spans="1:13" ht="12.75">
      <c r="A57" s="217" t="s">
        <v>220</v>
      </c>
      <c r="B57" s="218"/>
      <c r="C57" s="218"/>
      <c r="D57" s="218"/>
      <c r="E57" s="218"/>
      <c r="F57" s="218"/>
      <c r="G57" s="218"/>
      <c r="H57" s="219"/>
      <c r="I57" s="1">
        <v>158</v>
      </c>
      <c r="J57" s="44">
        <f>SUM(J58:J64)</f>
        <v>0</v>
      </c>
      <c r="K57" s="44">
        <f>SUM(K58:K64)</f>
        <v>0</v>
      </c>
      <c r="L57" s="44">
        <f>SUM(L58:L64)</f>
        <v>1101372</v>
      </c>
      <c r="M57" s="44">
        <f>SUM(M58:M64)</f>
        <v>1101372</v>
      </c>
    </row>
    <row r="58" spans="1:13" ht="12.75">
      <c r="A58" s="217" t="s">
        <v>227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228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/>
      <c r="K59" s="7"/>
      <c r="L59" s="7"/>
      <c r="M59" s="7"/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/>
      <c r="K60" s="7"/>
      <c r="L60" s="7">
        <v>1101372</v>
      </c>
      <c r="M60" s="7">
        <v>1101372</v>
      </c>
    </row>
    <row r="61" spans="1:13" ht="12.75">
      <c r="A61" s="217" t="s">
        <v>229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230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231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232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221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/>
      <c r="K65" s="7"/>
      <c r="L65" s="7">
        <v>220274</v>
      </c>
      <c r="M65" s="7">
        <v>220274</v>
      </c>
    </row>
    <row r="66" spans="1:13" ht="12.75">
      <c r="A66" s="217" t="s">
        <v>192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44">
        <f>J57-J65</f>
        <v>0</v>
      </c>
      <c r="K66" s="44">
        <f>K57-K65</f>
        <v>0</v>
      </c>
      <c r="L66" s="44">
        <f>L57-L65</f>
        <v>881098</v>
      </c>
      <c r="M66" s="44">
        <f>M57-M65</f>
        <v>881098</v>
      </c>
    </row>
    <row r="67" spans="1:13" ht="12.75">
      <c r="A67" s="217" t="s">
        <v>193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2">
        <f>J56+J66</f>
        <v>-133545040.31</v>
      </c>
      <c r="K67" s="52">
        <f>K56+K66</f>
        <v>-133545040.31</v>
      </c>
      <c r="L67" s="52">
        <f>L56+L66</f>
        <v>-148394897.73000002</v>
      </c>
      <c r="M67" s="52">
        <f>M56+M66</f>
        <v>-148394897.73000002</v>
      </c>
    </row>
    <row r="68" spans="1:13" ht="12.75" customHeight="1">
      <c r="A68" s="250" t="s">
        <v>311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233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f>+J48</f>
        <v>-133545040.31</v>
      </c>
      <c r="K70" s="7">
        <f>+K48</f>
        <v>-133545040.31</v>
      </c>
      <c r="L70" s="7">
        <f>+L67-L71</f>
        <v>-148388498.3</v>
      </c>
      <c r="M70" s="7">
        <f>+M67-M71</f>
        <v>-148388498.3</v>
      </c>
    </row>
    <row r="71" spans="1:13" ht="12.75">
      <c r="A71" s="247" t="s">
        <v>234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>
        <f>+L54</f>
        <v>-6399.43</v>
      </c>
      <c r="M71" s="8">
        <f>+M54</f>
        <v>-6399.43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25">
      <selection activeCell="A46" sqref="A46:H46"/>
    </sheetView>
  </sheetViews>
  <sheetFormatPr defaultColWidth="9.140625" defaultRowHeight="12.75"/>
  <cols>
    <col min="1" max="9" width="9.140625" style="43" customWidth="1"/>
    <col min="10" max="10" width="10.57421875" style="43" customWidth="1"/>
    <col min="11" max="11" width="10.421875" style="43" bestFit="1" customWidth="1"/>
    <col min="12" max="12" width="9.140625" style="43" customWidth="1"/>
    <col min="13" max="14" width="11.28125" style="43" bestFit="1" customWidth="1"/>
    <col min="15" max="16384" width="9.140625" style="43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>
      <c r="A3" s="266" t="s">
        <v>359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278</v>
      </c>
      <c r="J4" s="58" t="s">
        <v>316</v>
      </c>
      <c r="K4" s="58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9">
        <v>2</v>
      </c>
      <c r="J5" s="60" t="s">
        <v>282</v>
      </c>
      <c r="K5" s="60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-133545040</v>
      </c>
      <c r="K7" s="7">
        <v>-149275996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58418263</v>
      </c>
      <c r="K8" s="7">
        <v>57387303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42430333</v>
      </c>
      <c r="K9" s="7">
        <v>55606043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22615355</v>
      </c>
      <c r="K10" s="7">
        <v>15187208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692954</v>
      </c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/>
      <c r="K12" s="7">
        <v>863952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55">
        <f>SUM(J7:J12)</f>
        <v>-9388135</v>
      </c>
      <c r="K13" s="44">
        <f>SUM(K7:K12)</f>
        <v>-20231490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32635703</v>
      </c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3923356</v>
      </c>
      <c r="K15" s="7">
        <v>8284887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359356</v>
      </c>
      <c r="K16" s="7">
        <v>1164910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13017701</v>
      </c>
      <c r="K17" s="7">
        <v>24674025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5">
        <f>SUM(J14:J17)</f>
        <v>49936116</v>
      </c>
      <c r="K18" s="44">
        <f>SUM(K14:K17)</f>
        <v>34123822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55">
        <f>IF(J13&gt;J18,J13-J18,0)</f>
        <v>0</v>
      </c>
      <c r="K19" s="44">
        <f>IF(K13&gt;K18,K13-K18,0)</f>
        <v>0</v>
      </c>
    </row>
    <row r="20" spans="1:13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55">
        <f>IF(J18&gt;J13,J18-J13,0)</f>
        <v>59324251</v>
      </c>
      <c r="K20" s="44">
        <f>IF(K18&gt;K13,K18-K13,0)</f>
        <v>54355312</v>
      </c>
      <c r="M20" s="127"/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/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55">
        <f>SUM(J22:J26)</f>
        <v>0</v>
      </c>
      <c r="K27" s="44">
        <f>SUM(K22:K26)</f>
        <v>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108327993</v>
      </c>
      <c r="K28" s="7">
        <v>86211730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/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55">
        <f>SUM(J28:J30)</f>
        <v>108327993</v>
      </c>
      <c r="K31" s="44">
        <f>SUM(K28:K30)</f>
        <v>86211730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5">
        <f>IF(J27&gt;J31,J27-J31,0)</f>
        <v>0</v>
      </c>
      <c r="K32" s="44">
        <f>IF(K27&gt;K31,K27-K31,0)</f>
        <v>0</v>
      </c>
    </row>
    <row r="33" spans="1:14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55">
        <f>IF(J31&gt;J27,J31-J27,0)</f>
        <v>108327993</v>
      </c>
      <c r="K33" s="44">
        <f>IF(K31&gt;K27,K31-K27,0)</f>
        <v>86211730</v>
      </c>
      <c r="M33" s="127"/>
      <c r="N33" s="127"/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56821911</v>
      </c>
      <c r="K36" s="7">
        <v>64222205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69536</v>
      </c>
      <c r="K37" s="7"/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55">
        <f>SUM(J35:J37)</f>
        <v>56891447</v>
      </c>
      <c r="K38" s="44">
        <f>SUM(K35:K37)</f>
        <v>64222205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19694690</v>
      </c>
      <c r="K39" s="7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1558334</v>
      </c>
      <c r="K42" s="7">
        <v>4636522</v>
      </c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76732432</v>
      </c>
      <c r="K43" s="7">
        <v>127625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5">
        <f>SUM(J39:J43)</f>
        <v>97985456</v>
      </c>
      <c r="K44" s="44">
        <f>SUM(K39:K43)</f>
        <v>4764147</v>
      </c>
    </row>
    <row r="45" spans="1:13" ht="12.75" customHeight="1">
      <c r="A45" s="217" t="s">
        <v>17</v>
      </c>
      <c r="B45" s="218"/>
      <c r="C45" s="218"/>
      <c r="D45" s="218"/>
      <c r="E45" s="218"/>
      <c r="F45" s="218"/>
      <c r="G45" s="218"/>
      <c r="H45" s="219"/>
      <c r="I45" s="1">
        <v>37</v>
      </c>
      <c r="J45" s="55">
        <f>IF(J38&gt;J44,J38-J44,0)</f>
        <v>0</v>
      </c>
      <c r="K45" s="44">
        <f>IF(K38&gt;K44,K38-K44,0)</f>
        <v>59458058</v>
      </c>
      <c r="M45" s="127"/>
    </row>
    <row r="46" spans="1:11" ht="12.75" customHeight="1">
      <c r="A46" s="217" t="s">
        <v>18</v>
      </c>
      <c r="B46" s="218"/>
      <c r="C46" s="218"/>
      <c r="D46" s="218"/>
      <c r="E46" s="218"/>
      <c r="F46" s="218"/>
      <c r="G46" s="218"/>
      <c r="H46" s="219"/>
      <c r="I46" s="1">
        <v>38</v>
      </c>
      <c r="J46" s="55">
        <f>IF(J44&gt;J38,J44-J38,0)</f>
        <v>41094009</v>
      </c>
      <c r="K46" s="44">
        <f>IF(K44&gt;K38,K44-K38,0)</f>
        <v>0</v>
      </c>
    </row>
    <row r="47" spans="1:13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5">
        <f>IF(J19-J20+J32-J33+J45-J46&gt;0,J19-J20+J32-J33+J45-J46,0)</f>
        <v>0</v>
      </c>
      <c r="K47" s="44">
        <f>IF(K19-K20+K32-K33+K45-K46&gt;0,K19-K20+K32-K33+K45-K46,0)</f>
        <v>0</v>
      </c>
      <c r="M47" s="127"/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5">
        <f>IF(J20-J19+J33-J32+J46-J45&gt;0,J20-J19+J33-J32+J46-J45,0)</f>
        <v>208746253</v>
      </c>
      <c r="K48" s="44">
        <f>IF(K20-K19+K33-K32+K46-K45&gt;0,K20-K19+K33-K32+K46-K45,0)</f>
        <v>81108984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223105134</v>
      </c>
      <c r="K49" s="7">
        <v>195201504</v>
      </c>
    </row>
    <row r="50" spans="1:13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/>
      <c r="K50" s="7"/>
      <c r="M50" s="127"/>
    </row>
    <row r="51" spans="1:13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f>+J48</f>
        <v>208746253</v>
      </c>
      <c r="K51" s="7">
        <v>81108984</v>
      </c>
      <c r="M51" s="127"/>
    </row>
    <row r="52" spans="1:13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56">
        <f>J49+J50-J51</f>
        <v>14358881</v>
      </c>
      <c r="K52" s="52">
        <f>K49+K50-K51</f>
        <v>114092520</v>
      </c>
      <c r="M52" s="12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I1:IV65536 B1:H44 B46:H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269" t="s">
        <v>196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278</v>
      </c>
      <c r="J4" s="58" t="s">
        <v>316</v>
      </c>
      <c r="K4" s="58" t="s">
        <v>317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3">
        <v>2</v>
      </c>
      <c r="J5" s="64" t="s">
        <v>282</v>
      </c>
      <c r="K5" s="64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198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197</v>
      </c>
      <c r="B12" s="218"/>
      <c r="C12" s="218"/>
      <c r="D12" s="218"/>
      <c r="E12" s="218"/>
      <c r="F12" s="218"/>
      <c r="G12" s="218"/>
      <c r="H12" s="218"/>
      <c r="I12" s="1">
        <v>6</v>
      </c>
      <c r="J12" s="55">
        <f>SUM(J7:J11)</f>
        <v>0</v>
      </c>
      <c r="K12" s="44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55">
        <f>SUM(J13:J18)</f>
        <v>0</v>
      </c>
      <c r="K19" s="44">
        <f>SUM(K13:K18)</f>
        <v>0</v>
      </c>
    </row>
    <row r="20" spans="1:11" ht="12.75">
      <c r="A20" s="21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55">
        <f>IF(J12&gt;J19,J12-J19,0)</f>
        <v>0</v>
      </c>
      <c r="K20" s="44">
        <f>IF(K12&gt;K19,K12-K19,0)</f>
        <v>0</v>
      </c>
    </row>
    <row r="21" spans="1:11" ht="12.75">
      <c r="A21" s="229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55">
        <f>IF(J19&gt;J12,J19-J12,0)</f>
        <v>0</v>
      </c>
      <c r="K21" s="44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318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319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5">
        <f>SUM(J23:J27)</f>
        <v>0</v>
      </c>
      <c r="K28" s="44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5">
        <f>SUM(J29:J31)</f>
        <v>0</v>
      </c>
      <c r="K32" s="44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55">
        <f>IF(J28&gt;J32,J28-J32,0)</f>
        <v>0</v>
      </c>
      <c r="K33" s="44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55">
        <f>IF(J32&gt;J28,J32-J28,0)</f>
        <v>0</v>
      </c>
      <c r="K34" s="44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55">
        <f>SUM(J36:J38)</f>
        <v>0</v>
      </c>
      <c r="K39" s="44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55">
        <f>SUM(J40:J44)</f>
        <v>0</v>
      </c>
      <c r="K45" s="44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55">
        <f>IF(J39&gt;J45,J39-J45,0)</f>
        <v>0</v>
      </c>
      <c r="K46" s="44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55">
        <f>IF(J45&gt;J39,J45-J39,0)</f>
        <v>0</v>
      </c>
      <c r="K47" s="44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55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55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0" width="10.57421875" style="67" customWidth="1"/>
    <col min="11" max="11" width="10.8515625" style="67" bestFit="1" customWidth="1"/>
    <col min="12" max="16384" width="9.140625" style="67" customWidth="1"/>
  </cols>
  <sheetData>
    <row r="1" spans="1:12" ht="12.75">
      <c r="A1" s="294" t="s">
        <v>280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66"/>
    </row>
    <row r="2" spans="1:12" ht="15.75">
      <c r="A2" s="35"/>
      <c r="B2" s="65"/>
      <c r="C2" s="279" t="s">
        <v>281</v>
      </c>
      <c r="D2" s="279"/>
      <c r="E2" s="68" t="s">
        <v>361</v>
      </c>
      <c r="F2" s="36" t="s">
        <v>249</v>
      </c>
      <c r="G2" s="280" t="s">
        <v>321</v>
      </c>
      <c r="H2" s="281"/>
      <c r="I2" s="65"/>
      <c r="J2" s="65"/>
      <c r="K2" s="65"/>
      <c r="L2" s="69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2" t="s">
        <v>304</v>
      </c>
      <c r="J3" s="73" t="s">
        <v>150</v>
      </c>
      <c r="K3" s="73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5">
        <v>2</v>
      </c>
      <c r="J4" s="74" t="s">
        <v>282</v>
      </c>
      <c r="K4" s="74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37">
        <v>1</v>
      </c>
      <c r="J5" s="6">
        <v>1672021209</v>
      </c>
      <c r="K5" s="126">
        <f>+Bilanca!K70</f>
        <v>1672021209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37">
        <v>2</v>
      </c>
      <c r="J6" s="7">
        <v>-18596391</v>
      </c>
      <c r="K6" s="38">
        <f>+Bilanca!K71</f>
        <v>0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37">
        <v>3</v>
      </c>
      <c r="J7" s="7">
        <v>94474119</v>
      </c>
      <c r="K7" s="38">
        <f>+Bilanca!K72</f>
        <v>89621126.36</v>
      </c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37">
        <v>4</v>
      </c>
      <c r="J8" s="7">
        <v>54951564</v>
      </c>
      <c r="K8" s="38">
        <f>+Bilanca!K79</f>
        <v>87572005.54</v>
      </c>
    </row>
    <row r="9" spans="1:11" ht="12.75">
      <c r="A9" s="284" t="s">
        <v>288</v>
      </c>
      <c r="B9" s="285"/>
      <c r="C9" s="285"/>
      <c r="D9" s="285"/>
      <c r="E9" s="285"/>
      <c r="F9" s="285"/>
      <c r="G9" s="285"/>
      <c r="H9" s="285"/>
      <c r="I9" s="37">
        <v>5</v>
      </c>
      <c r="J9" s="7">
        <v>51381272</v>
      </c>
      <c r="K9" s="38">
        <f>+Bilanca!K82</f>
        <v>-149269596.3</v>
      </c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37">
        <v>6</v>
      </c>
      <c r="J10" s="7"/>
      <c r="K10" s="38"/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37">
        <v>7</v>
      </c>
      <c r="J11" s="7"/>
      <c r="K11" s="38"/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37">
        <v>8</v>
      </c>
      <c r="J12" s="7">
        <v>29413744</v>
      </c>
      <c r="K12" s="38">
        <f>+Bilanca!K78</f>
        <v>30294841.93</v>
      </c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37">
        <v>9</v>
      </c>
      <c r="J13" s="7"/>
      <c r="K13" s="38"/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37">
        <v>10</v>
      </c>
      <c r="J14" s="70">
        <f>SUM(J5:J13)</f>
        <v>1883645517</v>
      </c>
      <c r="K14" s="70">
        <f>SUM(K5:K13)</f>
        <v>1730239586.53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37">
        <v>11</v>
      </c>
      <c r="J15" s="38"/>
      <c r="K15" s="38"/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37">
        <v>12</v>
      </c>
      <c r="J16" s="38"/>
      <c r="K16" s="38"/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37">
        <v>13</v>
      </c>
      <c r="J17" s="38"/>
      <c r="K17" s="38"/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37">
        <v>14</v>
      </c>
      <c r="J18" s="38"/>
      <c r="K18" s="38"/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37">
        <v>15</v>
      </c>
      <c r="J19" s="38"/>
      <c r="K19" s="38"/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37">
        <v>16</v>
      </c>
      <c r="J20" s="38"/>
      <c r="K20" s="38"/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37">
        <v>17</v>
      </c>
      <c r="J21" s="71">
        <f>SUM(J15:J20)</f>
        <v>0</v>
      </c>
      <c r="K21" s="71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39">
        <v>18</v>
      </c>
      <c r="J23" s="6">
        <v>1883645517</v>
      </c>
      <c r="K23" s="126">
        <f>+K14</f>
        <v>1730239586.53</v>
      </c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0">
        <v>19</v>
      </c>
      <c r="J24" s="71">
        <v>91105</v>
      </c>
      <c r="K24" s="71">
        <f>+Bilanca!K85</f>
        <v>84705.84</v>
      </c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4:J22 J24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00" t="s">
        <v>279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01" t="s">
        <v>314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vbencic</cp:lastModifiedBy>
  <cp:lastPrinted>2015-04-27T15:53:30Z</cp:lastPrinted>
  <dcterms:created xsi:type="dcterms:W3CDTF">2008-10-17T11:51:54Z</dcterms:created>
  <dcterms:modified xsi:type="dcterms:W3CDTF">2015-04-27T16:29:58Z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