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'Bilješke'!$A$1:$F$44</definedName>
    <definedName name="_xlnm.Print_Area" localSheetId="3">'NT_I'!$A$1:$K$52</definedName>
    <definedName name="_xlnm.Print_Area" localSheetId="0">'OPĆI PODACI'!$A$1:$I$64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<sst xmlns="http://schemas.openxmlformats.org/spreadsheetml/2006/main" count="530" uniqueCount="401">
  <si>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</si>
  <si>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</si>
  <si>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</si>
  <si>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</si>
  <si>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</si>
  <si>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</si>
  <si>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</si>
  <si>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</si>
  <si>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</si>
  <si>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</si>
  <si>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</si>
  <si>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</si>
  <si>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</si>
  <si>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</si>
  <si>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</si>
  <si>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</si>
  <si>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</si>
  <si>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</si>
  <si>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</si>
  <si>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</si>
  <si>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</si>
  <si>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</si>
  <si>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</si>
  <si>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</si>
  <si>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</si>
  <si>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</si>
  <si>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</si>
  <si>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</si>
  <si>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</si>
  <si>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</si>
  <si>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</si>
  <si>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</si>
  <si>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</si>
  <si>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</si>
  <si>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</si>
  <si>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</si>
  <si>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</si>
  <si>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</si>
  <si>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</si>
  <si>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</si>
  <si>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</si>
  <si>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</si>
  <si>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</si>
  <si>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</si>
  <si>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</si>
  <si>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</si>
  <si>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</si>
  <si>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</si>
  <si>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</si>
  <si>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</si>
  <si>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</si>
  <si>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</si>
  <si>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</si>
  <si>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</si>
  <si>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</si>
  <si>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</si>
  <si>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</si>
  <si>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</si>
  <si>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</si>
  <si>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</si>
  <si>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</si>
  <si>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</si>
  <si>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</si>
  <si>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</si>
  <si>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</si>
  <si>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</si>
  <si>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</si>
  <si>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</si>
  <si>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</si>
  <si>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</si>
  <si>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</si>
  <si>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</si>
  <si>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</si>
  <si>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</si>
  <si>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</si>
  <si>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</si>
  <si>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</si>
  <si>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</si>
  <si>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</si>
  <si>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</si>
  <si>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</si>
  <si>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</si>
  <si>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</si>
  <si>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</si>
  <si>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</si>
  <si>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</si>
  <si>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</si>
  <si>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</si>
  <si>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</si>
  <si>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</si>
  <si>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</si>
  <si>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</si>
  <si>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</si>
  <si>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</si>
  <si>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</si>
  <si>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</si>
  <si>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</si>
  <si>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</si>
  <si>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</si>
  <si>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</si>
  <si>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</si>
  <si>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</si>
  <si>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</si>
  <si>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</si>
  <si>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</si>
  <si>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</si>
  <si>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</si>
  <si>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</si>
  <si>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</si>
  <si>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</si>
  <si>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</si>
  <si>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</si>
  <si>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</si>
  <si>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</si>
  <si>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</si>
  <si>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</si>
  <si>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</si>
  <si>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</si>
  <si>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</si>
  <si>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</si>
  <si>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</si>
  <si>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</si>
  <si>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</si>
  <si>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</si>
  <si>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</si>
  <si>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</si>
  <si>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</si>
  <si>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</si>
  <si>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</si>
  <si>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</si>
  <si>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</si>
  <si>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</si>
  <si>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</si>
  <si>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</si>
  <si>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</si>
  <si>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</si>
  <si>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</si>
  <si>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</si>
  <si>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</si>
  <si>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</si>
  <si>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</si>
  <si>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</si>
  <si>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</si>
  <si>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</si>
  <si>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</si>
  <si>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</si>
  <si>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</si>
  <si>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</si>
  <si>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</si>
  <si>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</si>
  <si>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</si>
  <si>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</si>
  <si>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</si>
  <si>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</si>
  <si>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</si>
  <si>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</si>
  <si>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</si>
  <si>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</si>
  <si>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</si>
  <si>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</si>
  <si>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</si>
  <si>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</si>
  <si>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</si>
  <si>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</si>
  <si>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</si>
  <si>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</si>
  <si>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</si>
  <si>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</si>
  <si>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</si>
  <si>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</si>
  <si>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</si>
  <si>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</si>
  <si>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</si>
  <si>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</si>
  <si>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</si>
  <si>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</si>
  <si>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</si>
  <si>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</si>
  <si>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</si>
  <si>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</si>
  <si>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</si>
  <si>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</si>
  <si>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</si>
  <si>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</si>
  <si>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</si>
  <si>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</si>
  <si>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</si>
  <si>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</si>
  <si>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</si>
  <si>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</si>
  <si>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</si>
  <si>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</si>
  <si>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</si>
  <si>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</si>
  <si>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</si>
  <si>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</si>
  <si>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</si>
  <si>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</si>
  <si>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</si>
  <si>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</si>
  <si>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</si>
  <si>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</si>
  <si>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</si>
  <si>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</si>
  <si>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</si>
  <si>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</si>
  <si>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</si>
  <si>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</si>
  <si>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</si>
  <si>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</si>
  <si>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</si>
  <si>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</si>
  <si>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</si>
  <si>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</si>
  <si>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</si>
  <si>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</si>
  <si>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</si>
  <si>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</si>
  <si>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</si>
  <si>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</si>
  <si>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</si>
  <si>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</si>
  <si>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</si>
  <si>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</si>
  <si>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</si>
  <si>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</si>
  <si>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</si>
  <si>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</si>
  <si>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</si>
  <si>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</si>
  <si>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</si>
  <si>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</si>
  <si>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</si>
  <si>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</si>
  <si>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</si>
  <si>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</si>
  <si>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</si>
  <si>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</si>
  <si>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</si>
  <si>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</si>
  <si>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</si>
  <si>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</si>
  <si>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</si>
  <si>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</si>
  <si>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</si>
  <si>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</si>
  <si>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</si>
  <si>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</si>
  <si>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</si>
  <si>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</si>
  <si>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</si>
  <si>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</si>
  <si>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</si>
  <si>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</si>
  <si>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</si>
  <si>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</si>
  <si>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</si>
  <si>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</si>
  <si>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</si>
  <si>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</si>
  <si>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</si>
  <si>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</si>
  <si>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</si>
  <si>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</si>
  <si>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</si>
  <si>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</si>
  <si>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</si>
  <si>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</si>
  <si>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</si>
  <si>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</si>
  <si>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</si>
  <si>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</si>
  <si>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</si>
  <si>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</si>
  <si>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</si>
  <si>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</si>
  <si>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</si>
  <si>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</si>
  <si>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</si>
  <si>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</si>
  <si>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</si>
  <si>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</si>
  <si>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</si>
  <si>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</si>
  <si>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</si>
  <si>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</si>
  <si>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</si>
  <si>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</si>
  <si>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</si>
  <si>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</si>
  <si>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</si>
  <si>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</si>
  <si>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</si>
  <si>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</si>
  <si>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</si>
  <si>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</si>
  <si>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</si>
  <si>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</si>
  <si>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</si>
  <si>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</si>
  <si>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</si>
  <si>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</si>
  <si>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</si>
  <si>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</si>
  <si>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</si>
  <si>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</si>
  <si>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</si>
  <si>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</si>
  <si>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</si>
  <si>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</si>
  <si>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</si>
  <si>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</si>
  <si>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</si>
  <si>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</si>
  <si>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</si>
  <si>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</si>
  <si>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</si>
  <si>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</si>
  <si>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</si>
  <si>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</si>
  <si>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</si>
  <si>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</si>
  <si>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Valamar hoteli i ljetovališta d.o.o.</t>
  </si>
  <si>
    <t>01537369</t>
  </si>
  <si>
    <t>Puntižela d.o.o.</t>
  </si>
  <si>
    <t>Pula</t>
  </si>
  <si>
    <t>03203379</t>
  </si>
  <si>
    <t>Bastion upravljanje d.o.o.</t>
  </si>
  <si>
    <t>01877453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</si>
  <si>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</si>
  <si>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</si>
  <si>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</si>
  <si>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</si>
  <si>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</si>
  <si>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</si>
  <si>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</si>
  <si>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</si>
  <si>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</si>
  <si>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</si>
  <si>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</si>
  <si>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</si>
  <si>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</si>
  <si>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</si>
  <si>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</si>
  <si>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</si>
  <si>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</si>
  <si>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</si>
  <si>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</si>
  <si>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</si>
  <si>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</si>
  <si>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</si>
  <si>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</si>
  <si>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</si>
  <si>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</si>
  <si>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</si>
  <si>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</si>
  <si>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</si>
  <si>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</si>
  <si>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</si>
  <si>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</si>
  <si>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</si>
  <si>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</si>
  <si>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</si>
  <si>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</si>
  <si>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</si>
  <si>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</si>
  <si>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</si>
  <si>
    <t>Kukurin Željko, Čižmek Marko</t>
  </si>
  <si>
    <t>1.1.2016.</t>
  </si>
  <si>
    <t>Tvrtke konsolidacije:</t>
  </si>
  <si>
    <t xml:space="preserve"> -</t>
  </si>
  <si>
    <t>31.12.2015.</t>
  </si>
  <si>
    <t>Da</t>
  </si>
  <si>
    <t>Bilanca-tekuće razdoblje</t>
  </si>
  <si>
    <t>Bilanca-prethodno razdoblje</t>
  </si>
  <si>
    <t>2016.</t>
  </si>
  <si>
    <t>2015.</t>
  </si>
  <si>
    <t>-</t>
  </si>
  <si>
    <t>Citatis d.o.o.</t>
  </si>
  <si>
    <t>Račun dobiti i gubitka-tekuće razdoblje</t>
  </si>
  <si>
    <t>02626969</t>
  </si>
  <si>
    <t xml:space="preserve">Valamar hotels &amp; resorts GmbH </t>
  </si>
  <si>
    <t>Frankfurt</t>
  </si>
  <si>
    <t>04724750667</t>
  </si>
  <si>
    <t>Ne</t>
  </si>
  <si>
    <t>Račun dobiti i gubitka-prethodno razdoblje</t>
  </si>
  <si>
    <t>01.01.-13.01. (pripojeno Hoteli Baška d.d. 13.1.2016. godine)</t>
  </si>
  <si>
    <t>01.01.-31.03. (pripojeno Valamar Rivieri d.d. 31.3.2016. godine)</t>
  </si>
  <si>
    <t>01.01.-27.02. (pripojeno Valamar Rivieri d.d. 27.2.2015. godine)</t>
  </si>
  <si>
    <t>30.09.2016.</t>
  </si>
  <si>
    <t>stanje na dan 30.09.2016.</t>
  </si>
  <si>
    <t>u razdoblju 1.1.2016. do 30.09.2016.</t>
  </si>
  <si>
    <t>30.09.2015.</t>
  </si>
  <si>
    <t>01.01.-30.09.</t>
  </si>
  <si>
    <t>01.01.-30.09. (pripojeno Bastionu d.o.o. 12.11.2015. godine)</t>
  </si>
  <si>
    <t>01.01.-30.06. (pripojeno Valamar Rivieri d.d. 30.06.2016. godine)</t>
  </si>
  <si>
    <t xml:space="preserve">                                                      Da (pripojeno Valamar Rivieri d.d. 27.2.2015. godine)</t>
  </si>
  <si>
    <t xml:space="preserve">                                                      Da (pripojeno Bastionu d.o.o. 12.11.2015. godine)</t>
  </si>
  <si>
    <t xml:space="preserve">                                                      Da (pripojeno Hoteli Baška d.d. 13.1.2016. godine)</t>
  </si>
  <si>
    <t xml:space="preserve">                                                      Da (pripojeno Valamar Rivieri d.d. 31.3.2016. godine)</t>
  </si>
  <si>
    <t xml:space="preserve">                                                      Da (pripojeno Valamar Rivieri d.d. 30.06.2016. godine)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</si>
</sst>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31" borderId="8" applyNumberFormat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59">
      <alignment vertical="top"/>
      <protection/>
    </xf>
    <xf numFmtId="0" fontId="9" fillId="0" borderId="0" xfId="59" applyAlignment="1">
      <alignment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9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9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9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59" applyFont="1" applyFill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 horizontal="left"/>
      <protection hidden="1"/>
    </xf>
    <xf numFmtId="0" fontId="9" fillId="0" borderId="0" xfId="59" applyBorder="1" applyAlignment="1">
      <alignment/>
      <protection/>
    </xf>
    <xf numFmtId="0" fontId="9" fillId="0" borderId="25" xfId="59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0" fontId="3" fillId="0" borderId="17" xfId="53" applyFont="1" applyFill="1" applyBorder="1" applyAlignment="1">
      <alignment/>
      <protection/>
    </xf>
    <xf numFmtId="49" fontId="2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8" fillId="0" borderId="0" xfId="53" applyFont="1" applyAlignment="1">
      <alignment/>
      <protection/>
    </xf>
    <xf numFmtId="0" fontId="59" fillId="0" borderId="0" xfId="53" applyFont="1" applyAlignment="1">
      <alignment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3" applyFont="1" applyBorder="1" applyAlignment="1">
      <alignment vertical="center"/>
      <protection/>
    </xf>
    <xf numFmtId="0" fontId="3" fillId="0" borderId="25" xfId="53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vertical="top"/>
      <protection hidden="1"/>
    </xf>
    <xf numFmtId="0" fontId="3" fillId="0" borderId="0" xfId="53" applyFont="1" applyBorder="1" applyAlignment="1">
      <alignment/>
      <protection/>
    </xf>
    <xf numFmtId="49" fontId="2" fillId="0" borderId="24" xfId="53" applyNumberFormat="1" applyFont="1" applyFill="1" applyBorder="1" applyAlignment="1" applyProtection="1">
      <alignment horizontal="center" vertical="center"/>
      <protection hidden="1" locked="0"/>
    </xf>
    <xf numFmtId="3" fontId="6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1" fillId="0" borderId="13" xfId="51" applyNumberFormat="1" applyFont="1" applyFill="1" applyBorder="1" applyAlignment="1" applyProtection="1">
      <alignment vertical="center"/>
      <protection locked="0"/>
    </xf>
    <xf numFmtId="0" fontId="17" fillId="0" borderId="0" xfId="59" applyFont="1" applyAlignment="1">
      <alignment/>
      <protection/>
    </xf>
    <xf numFmtId="0" fontId="17" fillId="0" borderId="18" xfId="59" applyFont="1" applyBorder="1" applyAlignment="1">
      <alignment/>
      <protection/>
    </xf>
    <xf numFmtId="0" fontId="3" fillId="0" borderId="27" xfId="53" applyFont="1" applyFill="1" applyBorder="1" applyAlignment="1" applyProtection="1">
      <alignment horizontal="center" vertical="center"/>
      <protection hidden="1" locked="0"/>
    </xf>
    <xf numFmtId="0" fontId="3" fillId="0" borderId="22" xfId="53" applyFont="1" applyFill="1" applyBorder="1" applyAlignment="1" applyProtection="1">
      <alignment horizontal="center" vertical="center"/>
      <protection hidden="1" locked="0"/>
    </xf>
    <xf numFmtId="0" fontId="0" fillId="0" borderId="0" xfId="52">
      <alignment/>
      <protection/>
    </xf>
    <xf numFmtId="0" fontId="19" fillId="0" borderId="0" xfId="52" applyFont="1">
      <alignment/>
      <protection/>
    </xf>
    <xf numFmtId="49" fontId="3" fillId="0" borderId="22" xfId="53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2" applyFont="1" applyBorder="1" applyAlignment="1">
      <alignment horizontal="left"/>
      <protection/>
    </xf>
    <xf numFmtId="0" fontId="3" fillId="0" borderId="31" xfId="53" applyFont="1" applyFill="1" applyBorder="1" applyAlignment="1" applyProtection="1">
      <alignment horizontal="center" vertical="center"/>
      <protection hidden="1" locked="0"/>
    </xf>
    <xf numFmtId="0" fontId="3" fillId="0" borderId="20" xfId="53" applyFont="1" applyFill="1" applyBorder="1" applyAlignment="1" applyProtection="1">
      <alignment horizontal="center" vertical="center"/>
      <protection hidden="1" locked="0"/>
    </xf>
    <xf numFmtId="0" fontId="3" fillId="0" borderId="21" xfId="53" applyFont="1" applyFill="1" applyBorder="1" applyAlignment="1" applyProtection="1">
      <alignment horizontal="center" vertical="center"/>
      <protection hidden="1" locked="0"/>
    </xf>
    <xf numFmtId="0" fontId="17" fillId="0" borderId="0" xfId="59" applyFont="1" applyAlignment="1">
      <alignment wrapText="1"/>
      <protection/>
    </xf>
    <xf numFmtId="0" fontId="3" fillId="0" borderId="20" xfId="53" applyFont="1" applyFill="1" applyBorder="1" applyAlignment="1" applyProtection="1">
      <alignment horizontal="left" vertical="center"/>
      <protection hidden="1" locked="0"/>
    </xf>
    <xf numFmtId="0" fontId="3" fillId="0" borderId="27" xfId="53" applyFont="1" applyFill="1" applyBorder="1" applyAlignment="1" applyProtection="1">
      <alignment horizontal="left" vertical="center"/>
      <protection hidden="1" locked="0"/>
    </xf>
    <xf numFmtId="49" fontId="3" fillId="0" borderId="22" xfId="53" applyNumberFormat="1" applyFont="1" applyFill="1" applyBorder="1" applyAlignment="1" applyProtection="1">
      <alignment horizontal="left" vertical="center"/>
      <protection hidden="1" locked="0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3" applyFont="1" applyFill="1" applyBorder="1" applyAlignment="1" applyProtection="1">
      <alignment horizontal="right" vertical="center"/>
      <protection hidden="1" locked="0"/>
    </xf>
    <xf numFmtId="0" fontId="2" fillId="0" borderId="32" xfId="53" applyFont="1" applyFill="1" applyBorder="1" applyAlignment="1" applyProtection="1">
      <alignment horizontal="right" vertical="center"/>
      <protection hidden="1" locked="0"/>
    </xf>
    <xf numFmtId="0" fontId="2" fillId="0" borderId="33" xfId="53" applyFont="1" applyFill="1" applyBorder="1" applyAlignment="1" applyProtection="1">
      <alignment horizontal="right" vertical="center"/>
      <protection hidden="1" locked="0"/>
    </xf>
    <xf numFmtId="0" fontId="2" fillId="0" borderId="22" xfId="53" applyFont="1" applyFill="1" applyBorder="1" applyAlignment="1">
      <alignment horizontal="right"/>
      <protection/>
    </xf>
    <xf numFmtId="0" fontId="2" fillId="0" borderId="32" xfId="53" applyFont="1" applyFill="1" applyBorder="1" applyAlignment="1">
      <alignment horizontal="right"/>
      <protection/>
    </xf>
    <xf numFmtId="0" fontId="2" fillId="0" borderId="33" xfId="53" applyFont="1" applyFill="1" applyBorder="1" applyAlignment="1">
      <alignment horizontal="right"/>
      <protection/>
    </xf>
    <xf numFmtId="49" fontId="2" fillId="0" borderId="22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4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3" applyFont="1" applyFill="1" applyBorder="1" applyAlignment="1">
      <alignment horizontal="left" vertical="center"/>
      <protection/>
    </xf>
    <xf numFmtId="0" fontId="16" fillId="0" borderId="0" xfId="59" applyFont="1" applyBorder="1" applyAlignment="1" applyProtection="1">
      <alignment horizontal="left"/>
      <protection hidden="1"/>
    </xf>
    <xf numFmtId="0" fontId="17" fillId="0" borderId="0" xfId="59" applyFont="1" applyBorder="1" applyAlignment="1">
      <alignment/>
      <protection/>
    </xf>
    <xf numFmtId="0" fontId="13" fillId="0" borderId="0" xfId="59" applyFont="1" applyBorder="1" applyAlignment="1" applyProtection="1">
      <alignment horizontal="left"/>
      <protection hidden="1"/>
    </xf>
    <xf numFmtId="0" fontId="9" fillId="0" borderId="0" xfId="59" applyBorder="1" applyAlignment="1">
      <alignment/>
      <protection/>
    </xf>
    <xf numFmtId="0" fontId="9" fillId="0" borderId="25" xfId="59" applyBorder="1" applyAlignment="1">
      <alignment/>
      <protection/>
    </xf>
    <xf numFmtId="0" fontId="10" fillId="0" borderId="34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5" xfId="53" applyFont="1" applyBorder="1" applyAlignment="1" applyProtection="1">
      <alignment horizontal="center" vertical="top"/>
      <protection hidden="1"/>
    </xf>
    <xf numFmtId="0" fontId="3" fillId="0" borderId="35" xfId="53" applyFont="1" applyBorder="1" applyAlignment="1">
      <alignment horizontal="center"/>
      <protection/>
    </xf>
    <xf numFmtId="0" fontId="3" fillId="0" borderId="36" xfId="53" applyFont="1" applyBorder="1" applyAlignment="1">
      <alignment/>
      <protection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3" fillId="0" borderId="32" xfId="53" applyFont="1" applyFill="1" applyBorder="1" applyAlignment="1">
      <alignment/>
      <protection/>
    </xf>
    <xf numFmtId="0" fontId="3" fillId="0" borderId="17" xfId="53" applyFont="1" applyFill="1" applyBorder="1" applyAlignment="1">
      <alignment/>
      <protection/>
    </xf>
    <xf numFmtId="0" fontId="3" fillId="0" borderId="24" xfId="53" applyFont="1" applyFill="1" applyBorder="1" applyAlignment="1">
      <alignment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25" xfId="53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4" fillId="0" borderId="27" xfId="35" applyFont="1" applyFill="1" applyBorder="1" applyAlignment="1" applyProtection="1">
      <alignment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8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49" fontId="2" fillId="0" borderId="16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3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22" xfId="53" applyFont="1" applyFill="1" applyBorder="1" applyAlignment="1" applyProtection="1">
      <alignment horizontal="right" vertical="center"/>
      <protection hidden="1" locked="0"/>
    </xf>
    <xf numFmtId="0" fontId="3" fillId="0" borderId="32" xfId="53" applyFont="1" applyFill="1" applyBorder="1" applyAlignment="1" applyProtection="1">
      <alignment horizontal="right" vertical="center"/>
      <protection hidden="1" locked="0"/>
    </xf>
    <xf numFmtId="0" fontId="3" fillId="0" borderId="33" xfId="53" applyFont="1" applyFill="1" applyBorder="1" applyAlignment="1" applyProtection="1">
      <alignment horizontal="right" vertical="center"/>
      <protection hidden="1" locked="0"/>
    </xf>
    <xf numFmtId="0" fontId="10" fillId="0" borderId="0" xfId="59" applyFont="1" applyAlignment="1">
      <alignment/>
      <protection/>
    </xf>
    <xf numFmtId="0" fontId="15" fillId="0" borderId="0" xfId="59" applyFont="1" applyBorder="1" applyAlignment="1">
      <alignment horizontal="justify" vertical="top" wrapText="1"/>
      <protection/>
    </xf>
    <xf numFmtId="0" fontId="9" fillId="0" borderId="0" xfId="59" applyAlignment="1">
      <alignment/>
      <protection/>
    </xf>
    <xf numFmtId="0" fontId="3" fillId="0" borderId="48" xfId="53" applyFont="1" applyFill="1" applyBorder="1" applyAlignment="1" applyProtection="1">
      <alignment horizontal="right" vertical="center"/>
      <protection hidden="1" locked="0"/>
    </xf>
    <xf numFmtId="0" fontId="3" fillId="0" borderId="49" xfId="53" applyFont="1" applyFill="1" applyBorder="1" applyAlignment="1" applyProtection="1">
      <alignment horizontal="right" vertical="center"/>
      <protection hidden="1" locked="0"/>
    </xf>
    <xf numFmtId="0" fontId="3" fillId="0" borderId="50" xfId="53" applyFont="1" applyFill="1" applyBorder="1" applyAlignment="1" applyProtection="1">
      <alignment horizontal="right" vertical="center"/>
      <protection hidden="1" locked="0"/>
    </xf>
    <xf numFmtId="0" fontId="3" fillId="0" borderId="51" xfId="53" applyFont="1" applyFill="1" applyBorder="1" applyAlignment="1" applyProtection="1">
      <alignment horizontal="left" vertical="center"/>
      <protection hidden="1" locked="0"/>
    </xf>
    <xf numFmtId="0" fontId="3" fillId="0" borderId="36" xfId="53" applyFont="1" applyFill="1" applyBorder="1" applyAlignment="1" applyProtection="1">
      <alignment horizontal="left" vertical="center"/>
      <protection hidden="1" locked="0"/>
    </xf>
    <xf numFmtId="0" fontId="3" fillId="0" borderId="22" xfId="53" applyFont="1" applyFill="1" applyBorder="1" applyAlignment="1" applyProtection="1">
      <alignment horizontal="left" vertical="center"/>
      <protection hidden="1" locked="0"/>
    </xf>
    <xf numFmtId="0" fontId="3" fillId="0" borderId="33" xfId="53" applyFont="1" applyFill="1" applyBorder="1" applyAlignment="1" applyProtection="1">
      <alignment horizontal="left" vertical="center"/>
      <protection hidden="1" locked="0"/>
    </xf>
    <xf numFmtId="0" fontId="3" fillId="0" borderId="16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Fill="1" applyBorder="1" applyAlignment="1" applyProtection="1">
      <alignment horizontal="left" vertical="center"/>
      <protection hidden="1" locked="0"/>
    </xf>
    <xf numFmtId="0" fontId="3" fillId="0" borderId="22" xfId="53" applyFont="1" applyFill="1" applyBorder="1" applyAlignment="1">
      <alignment horizontal="right"/>
      <protection/>
    </xf>
    <xf numFmtId="0" fontId="3" fillId="0" borderId="32" xfId="53" applyFont="1" applyFill="1" applyBorder="1" applyAlignment="1">
      <alignment horizontal="right"/>
      <protection/>
    </xf>
    <xf numFmtId="0" fontId="3" fillId="0" borderId="33" xfId="53" applyFont="1" applyFill="1" applyBorder="1" applyAlignment="1">
      <alignment horizontal="right"/>
      <protection/>
    </xf>
    <xf numFmtId="0" fontId="3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29" xfId="53" applyFont="1" applyFill="1" applyBorder="1" applyAlignment="1" applyProtection="1">
      <alignment horizontal="left" vertical="center"/>
      <protection hidden="1" locked="0"/>
    </xf>
    <xf numFmtId="0" fontId="3" fillId="0" borderId="27" xfId="53" applyFont="1" applyFill="1" applyBorder="1" applyAlignment="1" applyProtection="1">
      <alignment horizontal="right" vertical="center"/>
      <protection hidden="1" locked="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7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="110" zoomScaleSheetLayoutView="110" zoomScalePageLayoutView="0" workbookViewId="0" topLeftCell="A13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7" t="s">
        <v>235</v>
      </c>
      <c r="B1" s="188"/>
      <c r="C1" s="188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224" t="s">
        <v>236</v>
      </c>
      <c r="B2" s="225"/>
      <c r="C2" s="225"/>
      <c r="D2" s="226"/>
      <c r="E2" s="98" t="s">
        <v>368</v>
      </c>
      <c r="F2" s="12"/>
      <c r="G2" s="13" t="s">
        <v>237</v>
      </c>
      <c r="H2" s="98" t="s">
        <v>389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227" t="s">
        <v>303</v>
      </c>
      <c r="B4" s="228"/>
      <c r="C4" s="228"/>
      <c r="D4" s="228"/>
      <c r="E4" s="228"/>
      <c r="F4" s="228"/>
      <c r="G4" s="228"/>
      <c r="H4" s="228"/>
      <c r="I4" s="229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78" t="s">
        <v>238</v>
      </c>
      <c r="B6" s="179"/>
      <c r="C6" s="161" t="s">
        <v>309</v>
      </c>
      <c r="D6" s="162"/>
      <c r="E6" s="232"/>
      <c r="F6" s="232"/>
      <c r="G6" s="232"/>
      <c r="H6" s="232"/>
      <c r="I6" s="127"/>
      <c r="J6" s="10"/>
      <c r="K6" s="10"/>
      <c r="L6" s="10"/>
    </row>
    <row r="7" spans="1:12" ht="12.75">
      <c r="A7" s="81"/>
      <c r="B7" s="21"/>
      <c r="C7" s="23"/>
      <c r="D7" s="23"/>
      <c r="E7" s="232"/>
      <c r="F7" s="232"/>
      <c r="G7" s="232"/>
      <c r="H7" s="232"/>
      <c r="I7" s="127"/>
      <c r="J7" s="10"/>
      <c r="K7" s="10"/>
      <c r="L7" s="10"/>
    </row>
    <row r="8" spans="1:12" ht="12.75">
      <c r="A8" s="230" t="s">
        <v>239</v>
      </c>
      <c r="B8" s="231"/>
      <c r="C8" s="161" t="s">
        <v>310</v>
      </c>
      <c r="D8" s="162"/>
      <c r="E8" s="232"/>
      <c r="F8" s="232"/>
      <c r="G8" s="232"/>
      <c r="H8" s="232"/>
      <c r="I8" s="128"/>
      <c r="J8" s="10"/>
      <c r="K8" s="10"/>
      <c r="L8" s="10"/>
    </row>
    <row r="9" spans="1:12" ht="12.75">
      <c r="A9" s="82"/>
      <c r="B9" s="41"/>
      <c r="C9" s="102"/>
      <c r="D9" s="23"/>
      <c r="E9" s="23"/>
      <c r="F9" s="23"/>
      <c r="G9" s="23"/>
      <c r="H9" s="23"/>
      <c r="I9" s="128"/>
      <c r="J9" s="10"/>
      <c r="K9" s="10"/>
      <c r="L9" s="10"/>
    </row>
    <row r="10" spans="1:12" ht="12.75">
      <c r="A10" s="173" t="s">
        <v>240</v>
      </c>
      <c r="B10" s="222"/>
      <c r="C10" s="161" t="s">
        <v>311</v>
      </c>
      <c r="D10" s="162"/>
      <c r="E10" s="23"/>
      <c r="F10" s="23"/>
      <c r="G10" s="23"/>
      <c r="H10" s="23"/>
      <c r="I10" s="128"/>
      <c r="J10" s="10"/>
      <c r="K10" s="10"/>
      <c r="L10" s="10"/>
    </row>
    <row r="11" spans="1:12" ht="12.75">
      <c r="A11" s="223"/>
      <c r="B11" s="222"/>
      <c r="C11" s="23"/>
      <c r="D11" s="23"/>
      <c r="E11" s="23"/>
      <c r="F11" s="23"/>
      <c r="G11" s="23"/>
      <c r="H11" s="23"/>
      <c r="I11" s="128"/>
      <c r="J11" s="10"/>
      <c r="K11" s="10"/>
      <c r="L11" s="10"/>
    </row>
    <row r="12" spans="1:12" ht="12.75">
      <c r="A12" s="178" t="s">
        <v>241</v>
      </c>
      <c r="B12" s="179"/>
      <c r="C12" s="193" t="s">
        <v>312</v>
      </c>
      <c r="D12" s="219"/>
      <c r="E12" s="219"/>
      <c r="F12" s="219"/>
      <c r="G12" s="219"/>
      <c r="H12" s="219"/>
      <c r="I12" s="181"/>
      <c r="J12" s="10"/>
      <c r="K12" s="10"/>
      <c r="L12" s="10"/>
    </row>
    <row r="13" spans="1:12" ht="12.75">
      <c r="A13" s="81"/>
      <c r="B13" s="21"/>
      <c r="C13" s="111"/>
      <c r="D13" s="112"/>
      <c r="E13" s="112"/>
      <c r="F13" s="112"/>
      <c r="G13" s="112"/>
      <c r="H13" s="112"/>
      <c r="I13" s="129"/>
      <c r="J13" s="10"/>
      <c r="K13" s="10"/>
      <c r="L13" s="10"/>
    </row>
    <row r="14" spans="1:12" ht="12.75">
      <c r="A14" s="178" t="s">
        <v>242</v>
      </c>
      <c r="B14" s="179"/>
      <c r="C14" s="220">
        <v>52440</v>
      </c>
      <c r="D14" s="221"/>
      <c r="E14" s="112"/>
      <c r="F14" s="193" t="s">
        <v>313</v>
      </c>
      <c r="G14" s="219"/>
      <c r="H14" s="219"/>
      <c r="I14" s="181"/>
      <c r="J14" s="10"/>
      <c r="K14" s="10"/>
      <c r="L14" s="10"/>
    </row>
    <row r="15" spans="1:12" ht="12.75">
      <c r="A15" s="81"/>
      <c r="B15" s="21"/>
      <c r="C15" s="23"/>
      <c r="D15" s="23"/>
      <c r="E15" s="23"/>
      <c r="F15" s="23"/>
      <c r="G15" s="23"/>
      <c r="H15" s="23"/>
      <c r="I15" s="128"/>
      <c r="J15" s="10"/>
      <c r="K15" s="10"/>
      <c r="L15" s="10"/>
    </row>
    <row r="16" spans="1:12" ht="12.75">
      <c r="A16" s="178" t="s">
        <v>243</v>
      </c>
      <c r="B16" s="179"/>
      <c r="C16" s="193" t="s">
        <v>314</v>
      </c>
      <c r="D16" s="219"/>
      <c r="E16" s="219"/>
      <c r="F16" s="219"/>
      <c r="G16" s="219"/>
      <c r="H16" s="219"/>
      <c r="I16" s="181"/>
      <c r="J16" s="10"/>
      <c r="K16" s="10"/>
      <c r="L16" s="10"/>
    </row>
    <row r="17" spans="1:12" ht="12.75">
      <c r="A17" s="81"/>
      <c r="B17" s="21"/>
      <c r="C17" s="112"/>
      <c r="D17" s="112"/>
      <c r="E17" s="112"/>
      <c r="F17" s="112"/>
      <c r="G17" s="112"/>
      <c r="H17" s="112"/>
      <c r="I17" s="129"/>
      <c r="J17" s="10"/>
      <c r="K17" s="10"/>
      <c r="L17" s="10"/>
    </row>
    <row r="18" spans="1:12" ht="12.75">
      <c r="A18" s="178" t="s">
        <v>244</v>
      </c>
      <c r="B18" s="179"/>
      <c r="C18" s="213" t="s">
        <v>315</v>
      </c>
      <c r="D18" s="214"/>
      <c r="E18" s="214"/>
      <c r="F18" s="214"/>
      <c r="G18" s="214"/>
      <c r="H18" s="214"/>
      <c r="I18" s="215"/>
      <c r="J18" s="10"/>
      <c r="K18" s="10"/>
      <c r="L18" s="10"/>
    </row>
    <row r="19" spans="1:12" ht="12.75">
      <c r="A19" s="81"/>
      <c r="B19" s="21"/>
      <c r="C19" s="103"/>
      <c r="D19" s="23"/>
      <c r="E19" s="23"/>
      <c r="F19" s="23"/>
      <c r="G19" s="23"/>
      <c r="H19" s="23"/>
      <c r="I19" s="128"/>
      <c r="J19" s="10"/>
      <c r="K19" s="10"/>
      <c r="L19" s="10"/>
    </row>
    <row r="20" spans="1:12" ht="12.75">
      <c r="A20" s="178" t="s">
        <v>245</v>
      </c>
      <c r="B20" s="179"/>
      <c r="C20" s="216" t="s">
        <v>316</v>
      </c>
      <c r="D20" s="214"/>
      <c r="E20" s="214"/>
      <c r="F20" s="214"/>
      <c r="G20" s="214"/>
      <c r="H20" s="214"/>
      <c r="I20" s="215"/>
      <c r="J20" s="10"/>
      <c r="K20" s="10"/>
      <c r="L20" s="10"/>
    </row>
    <row r="21" spans="1:12" ht="12.75">
      <c r="A21" s="81"/>
      <c r="B21" s="21"/>
      <c r="C21" s="103"/>
      <c r="D21" s="23"/>
      <c r="E21" s="23"/>
      <c r="F21" s="23"/>
      <c r="G21" s="23"/>
      <c r="H21" s="23"/>
      <c r="I21" s="128"/>
      <c r="J21" s="10"/>
      <c r="K21" s="10"/>
      <c r="L21" s="10"/>
    </row>
    <row r="22" spans="1:12" ht="12.75">
      <c r="A22" s="178" t="s">
        <v>246</v>
      </c>
      <c r="B22" s="179"/>
      <c r="C22" s="99">
        <v>348</v>
      </c>
      <c r="D22" s="193" t="s">
        <v>313</v>
      </c>
      <c r="E22" s="204"/>
      <c r="F22" s="205"/>
      <c r="G22" s="217"/>
      <c r="H22" s="218"/>
      <c r="I22" s="130"/>
      <c r="J22" s="10"/>
      <c r="K22" s="10"/>
      <c r="L22" s="10"/>
    </row>
    <row r="23" spans="1:12" ht="12.75">
      <c r="A23" s="81"/>
      <c r="B23" s="21"/>
      <c r="C23" s="23"/>
      <c r="D23" s="23"/>
      <c r="E23" s="23"/>
      <c r="F23" s="23"/>
      <c r="G23" s="23"/>
      <c r="H23" s="23"/>
      <c r="I23" s="128"/>
      <c r="J23" s="10"/>
      <c r="K23" s="10"/>
      <c r="L23" s="10"/>
    </row>
    <row r="24" spans="1:12" ht="12.75">
      <c r="A24" s="178" t="s">
        <v>247</v>
      </c>
      <c r="B24" s="179"/>
      <c r="C24" s="99">
        <v>18</v>
      </c>
      <c r="D24" s="193" t="s">
        <v>317</v>
      </c>
      <c r="E24" s="204"/>
      <c r="F24" s="204"/>
      <c r="G24" s="205"/>
      <c r="H24" s="131" t="s">
        <v>248</v>
      </c>
      <c r="I24" s="157">
        <v>3901</v>
      </c>
      <c r="J24" s="10"/>
      <c r="K24" s="10"/>
      <c r="L24" s="10"/>
    </row>
    <row r="25" spans="1:12" ht="12.75">
      <c r="A25" s="81"/>
      <c r="B25" s="21"/>
      <c r="C25" s="23"/>
      <c r="D25" s="23"/>
      <c r="E25" s="23"/>
      <c r="F25" s="23"/>
      <c r="G25" s="126"/>
      <c r="H25" s="126" t="s">
        <v>318</v>
      </c>
      <c r="I25" s="132"/>
      <c r="J25" s="10"/>
      <c r="K25" s="10"/>
      <c r="L25" s="10"/>
    </row>
    <row r="26" spans="1:12" ht="12.75">
      <c r="A26" s="178" t="s">
        <v>249</v>
      </c>
      <c r="B26" s="179"/>
      <c r="C26" s="100" t="s">
        <v>319</v>
      </c>
      <c r="D26" s="24"/>
      <c r="E26" s="133"/>
      <c r="F26" s="23"/>
      <c r="G26" s="206" t="s">
        <v>250</v>
      </c>
      <c r="H26" s="207"/>
      <c r="I26" s="101" t="s">
        <v>320</v>
      </c>
      <c r="J26" s="10"/>
      <c r="K26" s="10"/>
      <c r="L26" s="10"/>
    </row>
    <row r="27" spans="1:12" ht="12.75">
      <c r="A27" s="81"/>
      <c r="B27" s="21"/>
      <c r="C27" s="16"/>
      <c r="D27" s="23"/>
      <c r="E27" s="23"/>
      <c r="F27" s="23"/>
      <c r="G27" s="23"/>
      <c r="H27" s="16"/>
      <c r="I27" s="83"/>
      <c r="J27" s="10"/>
      <c r="K27" s="10"/>
      <c r="L27" s="10"/>
    </row>
    <row r="28" spans="1:12" ht="12.75">
      <c r="A28" s="208" t="s">
        <v>251</v>
      </c>
      <c r="B28" s="209"/>
      <c r="C28" s="210"/>
      <c r="D28" s="210"/>
      <c r="E28" s="209" t="s">
        <v>252</v>
      </c>
      <c r="F28" s="211"/>
      <c r="G28" s="211"/>
      <c r="H28" s="210" t="s">
        <v>253</v>
      </c>
      <c r="I28" s="212"/>
      <c r="J28" s="10"/>
      <c r="K28" s="10"/>
      <c r="L28" s="10"/>
    </row>
    <row r="29" spans="1:12" ht="12.75">
      <c r="A29" s="108"/>
      <c r="B29" s="109"/>
      <c r="C29" s="110"/>
      <c r="D29" s="110"/>
      <c r="E29" s="109"/>
      <c r="F29" s="123"/>
      <c r="G29" s="123"/>
      <c r="H29" s="110"/>
      <c r="I29" s="124"/>
      <c r="J29" s="10"/>
      <c r="K29" s="10"/>
      <c r="L29" s="10"/>
    </row>
    <row r="30" spans="1:12" s="116" customFormat="1" ht="12.75">
      <c r="A30" s="158" t="s">
        <v>322</v>
      </c>
      <c r="B30" s="159"/>
      <c r="C30" s="159"/>
      <c r="D30" s="160"/>
      <c r="E30" s="158" t="s">
        <v>321</v>
      </c>
      <c r="F30" s="159"/>
      <c r="G30" s="159"/>
      <c r="H30" s="161" t="s">
        <v>323</v>
      </c>
      <c r="I30" s="162"/>
      <c r="J30" s="115"/>
      <c r="K30" s="115"/>
      <c r="L30" s="115"/>
    </row>
    <row r="31" spans="1:12" s="116" customFormat="1" ht="12.75">
      <c r="A31" s="158" t="s">
        <v>381</v>
      </c>
      <c r="B31" s="159"/>
      <c r="C31" s="159"/>
      <c r="D31" s="160"/>
      <c r="E31" s="158" t="s">
        <v>382</v>
      </c>
      <c r="F31" s="159"/>
      <c r="G31" s="159"/>
      <c r="H31" s="161" t="s">
        <v>383</v>
      </c>
      <c r="I31" s="162"/>
      <c r="J31" s="115"/>
      <c r="K31" s="115"/>
      <c r="L31" s="115"/>
    </row>
    <row r="32" spans="1:12" s="116" customFormat="1" ht="12.75">
      <c r="A32" s="158" t="s">
        <v>358</v>
      </c>
      <c r="B32" s="159"/>
      <c r="C32" s="159"/>
      <c r="D32" s="160"/>
      <c r="E32" s="158" t="s">
        <v>359</v>
      </c>
      <c r="F32" s="159"/>
      <c r="G32" s="159"/>
      <c r="H32" s="161" t="s">
        <v>360</v>
      </c>
      <c r="I32" s="162"/>
      <c r="J32" s="115"/>
      <c r="K32" s="115"/>
      <c r="L32" s="115"/>
    </row>
    <row r="33" spans="1:12" s="116" customFormat="1" ht="12.75">
      <c r="A33" s="163" t="s">
        <v>361</v>
      </c>
      <c r="B33" s="164"/>
      <c r="C33" s="164"/>
      <c r="D33" s="165"/>
      <c r="E33" s="166" t="s">
        <v>359</v>
      </c>
      <c r="F33" s="167"/>
      <c r="G33" s="168"/>
      <c r="H33" s="169" t="s">
        <v>362</v>
      </c>
      <c r="I33" s="170"/>
      <c r="J33" s="115"/>
      <c r="K33" s="115"/>
      <c r="L33" s="115"/>
    </row>
    <row r="34" spans="1:12" s="116" customFormat="1" ht="12.75">
      <c r="A34" s="163" t="s">
        <v>363</v>
      </c>
      <c r="B34" s="164"/>
      <c r="C34" s="164"/>
      <c r="D34" s="165"/>
      <c r="E34" s="163" t="s">
        <v>359</v>
      </c>
      <c r="F34" s="164"/>
      <c r="G34" s="165"/>
      <c r="H34" s="169" t="s">
        <v>364</v>
      </c>
      <c r="I34" s="170"/>
      <c r="J34" s="115"/>
      <c r="K34" s="115"/>
      <c r="L34" s="115"/>
    </row>
    <row r="35" spans="1:12" ht="12.75">
      <c r="A35" s="163" t="s">
        <v>365</v>
      </c>
      <c r="B35" s="164"/>
      <c r="C35" s="164"/>
      <c r="D35" s="165"/>
      <c r="E35" s="163" t="s">
        <v>359</v>
      </c>
      <c r="F35" s="164"/>
      <c r="G35" s="165"/>
      <c r="H35" s="169" t="s">
        <v>366</v>
      </c>
      <c r="I35" s="170"/>
      <c r="J35" s="10"/>
      <c r="K35" s="10"/>
      <c r="L35" s="10"/>
    </row>
    <row r="36" spans="1:12" ht="12.75">
      <c r="A36" s="158" t="s">
        <v>324</v>
      </c>
      <c r="B36" s="159"/>
      <c r="C36" s="159"/>
      <c r="D36" s="160"/>
      <c r="E36" s="158" t="s">
        <v>325</v>
      </c>
      <c r="F36" s="159"/>
      <c r="G36" s="159"/>
      <c r="H36" s="161" t="s">
        <v>326</v>
      </c>
      <c r="I36" s="162"/>
      <c r="J36" s="10"/>
      <c r="K36" s="10"/>
      <c r="L36" s="10"/>
    </row>
    <row r="37" spans="1:12" ht="12.75">
      <c r="A37" s="158" t="s">
        <v>378</v>
      </c>
      <c r="B37" s="159"/>
      <c r="C37" s="159"/>
      <c r="D37" s="160"/>
      <c r="E37" s="158" t="s">
        <v>321</v>
      </c>
      <c r="F37" s="159"/>
      <c r="G37" s="159"/>
      <c r="H37" s="161" t="s">
        <v>380</v>
      </c>
      <c r="I37" s="162"/>
      <c r="J37" s="10"/>
      <c r="K37" s="10"/>
      <c r="L37" s="10"/>
    </row>
    <row r="38" spans="1:12" ht="12.75">
      <c r="A38" s="158" t="s">
        <v>327</v>
      </c>
      <c r="B38" s="159"/>
      <c r="C38" s="159"/>
      <c r="D38" s="160"/>
      <c r="E38" s="158" t="s">
        <v>321</v>
      </c>
      <c r="F38" s="159"/>
      <c r="G38" s="159"/>
      <c r="H38" s="161" t="s">
        <v>328</v>
      </c>
      <c r="I38" s="162"/>
      <c r="J38" s="10"/>
      <c r="K38" s="10"/>
      <c r="L38" s="10"/>
    </row>
    <row r="39" spans="1:12" ht="12.75">
      <c r="A39" s="158" t="s">
        <v>329</v>
      </c>
      <c r="B39" s="159"/>
      <c r="C39" s="159"/>
      <c r="D39" s="160"/>
      <c r="E39" s="158" t="s">
        <v>330</v>
      </c>
      <c r="F39" s="159"/>
      <c r="G39" s="159"/>
      <c r="H39" s="161" t="s">
        <v>331</v>
      </c>
      <c r="I39" s="162"/>
      <c r="J39" s="10"/>
      <c r="K39" s="10"/>
      <c r="L39" s="10"/>
    </row>
    <row r="40" spans="1:12" ht="12.75">
      <c r="A40" s="158" t="s">
        <v>344</v>
      </c>
      <c r="B40" s="159"/>
      <c r="C40" s="159"/>
      <c r="D40" s="160"/>
      <c r="E40" s="158" t="s">
        <v>330</v>
      </c>
      <c r="F40" s="159"/>
      <c r="G40" s="159"/>
      <c r="H40" s="161" t="s">
        <v>332</v>
      </c>
      <c r="I40" s="162"/>
      <c r="J40" s="10"/>
      <c r="K40" s="10"/>
      <c r="L40" s="10"/>
    </row>
    <row r="41" spans="1:12" ht="12.75">
      <c r="A41" s="158" t="s">
        <v>343</v>
      </c>
      <c r="B41" s="159"/>
      <c r="C41" s="159"/>
      <c r="D41" s="160"/>
      <c r="E41" s="158" t="s">
        <v>330</v>
      </c>
      <c r="F41" s="159"/>
      <c r="G41" s="159"/>
      <c r="H41" s="161" t="s">
        <v>333</v>
      </c>
      <c r="I41" s="162"/>
      <c r="J41" s="10"/>
      <c r="K41" s="10"/>
      <c r="L41" s="10"/>
    </row>
    <row r="42" spans="1:12" ht="12.75">
      <c r="A42" s="158" t="s">
        <v>334</v>
      </c>
      <c r="B42" s="159"/>
      <c r="C42" s="159"/>
      <c r="D42" s="160"/>
      <c r="E42" s="158" t="s">
        <v>330</v>
      </c>
      <c r="F42" s="159"/>
      <c r="G42" s="159"/>
      <c r="H42" s="161" t="s">
        <v>335</v>
      </c>
      <c r="I42" s="162"/>
      <c r="J42" s="10"/>
      <c r="K42" s="10"/>
      <c r="L42" s="10"/>
    </row>
    <row r="43" spans="1:12" ht="12.75">
      <c r="A43" s="163" t="s">
        <v>336</v>
      </c>
      <c r="B43" s="201"/>
      <c r="C43" s="202"/>
      <c r="D43" s="203"/>
      <c r="E43" s="163" t="s">
        <v>330</v>
      </c>
      <c r="F43" s="202"/>
      <c r="G43" s="203"/>
      <c r="H43" s="233" t="s">
        <v>337</v>
      </c>
      <c r="I43" s="234"/>
      <c r="J43" s="10"/>
      <c r="K43" s="10"/>
      <c r="L43" s="10"/>
    </row>
    <row r="44" spans="1:12" ht="12.75">
      <c r="A44" s="104"/>
      <c r="B44" s="105"/>
      <c r="C44" s="106"/>
      <c r="D44" s="106"/>
      <c r="E44" s="22"/>
      <c r="F44" s="106"/>
      <c r="G44" s="106"/>
      <c r="H44" s="107"/>
      <c r="I44" s="134"/>
      <c r="J44" s="10"/>
      <c r="K44" s="10"/>
      <c r="L44" s="10"/>
    </row>
    <row r="45" spans="1:12" ht="12.75">
      <c r="A45" s="173" t="s">
        <v>254</v>
      </c>
      <c r="B45" s="174"/>
      <c r="C45" s="161"/>
      <c r="D45" s="162"/>
      <c r="E45" s="25"/>
      <c r="F45" s="193"/>
      <c r="G45" s="194"/>
      <c r="H45" s="194"/>
      <c r="I45" s="195"/>
      <c r="J45" s="10"/>
      <c r="K45" s="10"/>
      <c r="L45" s="10"/>
    </row>
    <row r="46" spans="1:12" ht="12.75">
      <c r="A46" s="84"/>
      <c r="B46" s="26"/>
      <c r="C46" s="196"/>
      <c r="D46" s="197"/>
      <c r="E46" s="16"/>
      <c r="F46" s="196"/>
      <c r="G46" s="198"/>
      <c r="H46" s="28"/>
      <c r="I46" s="85"/>
      <c r="J46" s="10"/>
      <c r="K46" s="10"/>
      <c r="L46" s="10"/>
    </row>
    <row r="47" spans="1:12" ht="12.75">
      <c r="A47" s="173" t="s">
        <v>255</v>
      </c>
      <c r="B47" s="174"/>
      <c r="C47" s="193" t="s">
        <v>338</v>
      </c>
      <c r="D47" s="199"/>
      <c r="E47" s="199"/>
      <c r="F47" s="199"/>
      <c r="G47" s="199"/>
      <c r="H47" s="199"/>
      <c r="I47" s="200"/>
      <c r="J47" s="10"/>
      <c r="K47" s="10"/>
      <c r="L47" s="10"/>
    </row>
    <row r="48" spans="1:12" ht="12.75">
      <c r="A48" s="81"/>
      <c r="B48" s="21"/>
      <c r="C48" s="103" t="s">
        <v>256</v>
      </c>
      <c r="D48" s="23"/>
      <c r="E48" s="23"/>
      <c r="F48" s="23"/>
      <c r="G48" s="23"/>
      <c r="H48" s="23"/>
      <c r="I48" s="128"/>
      <c r="J48" s="10"/>
      <c r="K48" s="10"/>
      <c r="L48" s="10"/>
    </row>
    <row r="49" spans="1:12" ht="12.75">
      <c r="A49" s="173" t="s">
        <v>257</v>
      </c>
      <c r="B49" s="174"/>
      <c r="C49" s="180" t="s">
        <v>339</v>
      </c>
      <c r="D49" s="176"/>
      <c r="E49" s="177"/>
      <c r="F49" s="23"/>
      <c r="G49" s="131" t="s">
        <v>258</v>
      </c>
      <c r="H49" s="180" t="s">
        <v>340</v>
      </c>
      <c r="I49" s="177"/>
      <c r="J49" s="10"/>
      <c r="K49" s="10"/>
      <c r="L49" s="10"/>
    </row>
    <row r="50" spans="1:12" ht="12.75">
      <c r="A50" s="81"/>
      <c r="B50" s="21"/>
      <c r="C50" s="103"/>
      <c r="D50" s="23"/>
      <c r="E50" s="23"/>
      <c r="F50" s="23"/>
      <c r="G50" s="23"/>
      <c r="H50" s="23"/>
      <c r="I50" s="128"/>
      <c r="J50" s="10"/>
      <c r="K50" s="10"/>
      <c r="L50" s="10"/>
    </row>
    <row r="51" spans="1:12" ht="12.75">
      <c r="A51" s="173" t="s">
        <v>244</v>
      </c>
      <c r="B51" s="174"/>
      <c r="C51" s="175" t="s">
        <v>341</v>
      </c>
      <c r="D51" s="176"/>
      <c r="E51" s="176"/>
      <c r="F51" s="176"/>
      <c r="G51" s="176"/>
      <c r="H51" s="176"/>
      <c r="I51" s="177"/>
      <c r="J51" s="10"/>
      <c r="K51" s="10"/>
      <c r="L51" s="10"/>
    </row>
    <row r="52" spans="1:12" ht="12.75">
      <c r="A52" s="81"/>
      <c r="B52" s="21"/>
      <c r="C52" s="23"/>
      <c r="D52" s="23"/>
      <c r="E52" s="23"/>
      <c r="F52" s="23"/>
      <c r="G52" s="23"/>
      <c r="H52" s="23"/>
      <c r="I52" s="128"/>
      <c r="J52" s="10"/>
      <c r="K52" s="10"/>
      <c r="L52" s="10"/>
    </row>
    <row r="53" spans="1:12" ht="12.75">
      <c r="A53" s="178" t="s">
        <v>259</v>
      </c>
      <c r="B53" s="179"/>
      <c r="C53" s="180" t="s">
        <v>367</v>
      </c>
      <c r="D53" s="176"/>
      <c r="E53" s="176"/>
      <c r="F53" s="176"/>
      <c r="G53" s="176"/>
      <c r="H53" s="176"/>
      <c r="I53" s="181"/>
      <c r="J53" s="10"/>
      <c r="K53" s="10"/>
      <c r="L53" s="10"/>
    </row>
    <row r="54" spans="1:12" ht="12.75">
      <c r="A54" s="86"/>
      <c r="B54" s="20"/>
      <c r="C54" s="189" t="s">
        <v>260</v>
      </c>
      <c r="D54" s="189"/>
      <c r="E54" s="189"/>
      <c r="F54" s="189"/>
      <c r="G54" s="189"/>
      <c r="H54" s="189"/>
      <c r="I54" s="87"/>
      <c r="J54" s="10"/>
      <c r="K54" s="10"/>
      <c r="L54" s="10"/>
    </row>
    <row r="55" spans="1:12" ht="12.75">
      <c r="A55" s="86"/>
      <c r="B55" s="20"/>
      <c r="C55" s="29"/>
      <c r="D55" s="29"/>
      <c r="E55" s="29"/>
      <c r="F55" s="29"/>
      <c r="G55" s="29"/>
      <c r="H55" s="29"/>
      <c r="I55" s="87"/>
      <c r="J55" s="10"/>
      <c r="K55" s="10"/>
      <c r="L55" s="10"/>
    </row>
    <row r="56" spans="1:12" ht="12.75">
      <c r="A56" s="86"/>
      <c r="B56" s="182" t="s">
        <v>261</v>
      </c>
      <c r="C56" s="183"/>
      <c r="D56" s="183"/>
      <c r="E56" s="183"/>
      <c r="F56" s="40"/>
      <c r="G56" s="40"/>
      <c r="H56" s="40"/>
      <c r="I56" s="88"/>
      <c r="J56" s="10"/>
      <c r="K56" s="10"/>
      <c r="L56" s="10"/>
    </row>
    <row r="57" spans="1:12" ht="12.75">
      <c r="A57" s="86"/>
      <c r="B57" s="184" t="s">
        <v>345</v>
      </c>
      <c r="C57" s="185"/>
      <c r="D57" s="185"/>
      <c r="E57" s="185"/>
      <c r="F57" s="185"/>
      <c r="G57" s="185"/>
      <c r="H57" s="185"/>
      <c r="I57" s="186"/>
      <c r="J57" s="10"/>
      <c r="K57" s="10"/>
      <c r="L57" s="10"/>
    </row>
    <row r="58" spans="1:12" ht="12.75">
      <c r="A58" s="86"/>
      <c r="B58" s="184" t="s">
        <v>293</v>
      </c>
      <c r="C58" s="185"/>
      <c r="D58" s="185"/>
      <c r="E58" s="185"/>
      <c r="F58" s="185"/>
      <c r="G58" s="185"/>
      <c r="H58" s="185"/>
      <c r="I58" s="88"/>
      <c r="J58" s="10"/>
      <c r="K58" s="10"/>
      <c r="L58" s="10"/>
    </row>
    <row r="59" spans="1:12" ht="12.75">
      <c r="A59" s="86"/>
      <c r="B59" s="184" t="s">
        <v>294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86"/>
      <c r="B60" s="184" t="s">
        <v>295</v>
      </c>
      <c r="C60" s="185"/>
      <c r="D60" s="185"/>
      <c r="E60" s="185"/>
      <c r="F60" s="185"/>
      <c r="G60" s="185"/>
      <c r="H60" s="185"/>
      <c r="I60" s="186"/>
      <c r="J60" s="10"/>
      <c r="K60" s="10"/>
      <c r="L60" s="10"/>
    </row>
    <row r="61" spans="1:12" ht="12.75">
      <c r="A61" s="86"/>
      <c r="B61" s="89"/>
      <c r="C61" s="90"/>
      <c r="D61" s="90"/>
      <c r="E61" s="90"/>
      <c r="F61" s="90"/>
      <c r="G61" s="90"/>
      <c r="H61" s="90"/>
      <c r="I61" s="91"/>
      <c r="J61" s="10"/>
      <c r="K61" s="10"/>
      <c r="L61" s="10"/>
    </row>
    <row r="62" spans="1:12" ht="13.5" thickBot="1">
      <c r="A62" s="92" t="s">
        <v>262</v>
      </c>
      <c r="B62" s="16"/>
      <c r="C62" s="16"/>
      <c r="D62" s="16"/>
      <c r="E62" s="16"/>
      <c r="F62" s="16"/>
      <c r="G62" s="30"/>
      <c r="H62" s="31"/>
      <c r="I62" s="93"/>
      <c r="J62" s="10"/>
      <c r="K62" s="10"/>
      <c r="L62" s="10"/>
    </row>
    <row r="63" spans="1:12" ht="12.75">
      <c r="A63" s="78"/>
      <c r="B63" s="16"/>
      <c r="C63" s="16"/>
      <c r="D63" s="16"/>
      <c r="E63" s="20" t="s">
        <v>263</v>
      </c>
      <c r="F63" s="27"/>
      <c r="G63" s="190" t="s">
        <v>264</v>
      </c>
      <c r="H63" s="191"/>
      <c r="I63" s="192"/>
      <c r="J63" s="10"/>
      <c r="K63" s="10"/>
      <c r="L63" s="10"/>
    </row>
    <row r="64" spans="1:9" ht="12.75">
      <c r="A64" s="94"/>
      <c r="B64" s="95"/>
      <c r="C64" s="96"/>
      <c r="D64" s="96"/>
      <c r="E64" s="96"/>
      <c r="F64" s="96"/>
      <c r="G64" s="171"/>
      <c r="H64" s="172"/>
      <c r="I64" s="97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40:G40 A39:I39 A41:G41 E42:G44" name="Range1_12"/>
  </protectedRanges>
  <mergeCells count="95">
    <mergeCell ref="E32:G32"/>
    <mergeCell ref="H32:I32"/>
    <mergeCell ref="E43:G43"/>
    <mergeCell ref="H43:I43"/>
    <mergeCell ref="H41:I41"/>
    <mergeCell ref="A39:D39"/>
    <mergeCell ref="E39:G39"/>
    <mergeCell ref="H39:I39"/>
    <mergeCell ref="A41:D41"/>
    <mergeCell ref="A40:D40"/>
    <mergeCell ref="A30:D30"/>
    <mergeCell ref="E30:G30"/>
    <mergeCell ref="H30:I30"/>
    <mergeCell ref="A38:D38"/>
    <mergeCell ref="E38:G38"/>
    <mergeCell ref="H38:I38"/>
    <mergeCell ref="A36:D36"/>
    <mergeCell ref="E36:G36"/>
    <mergeCell ref="H36:I36"/>
    <mergeCell ref="A32:D3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42:D42"/>
    <mergeCell ref="E42:G42"/>
    <mergeCell ref="H42:I42"/>
    <mergeCell ref="C47:I47"/>
    <mergeCell ref="A43:D43"/>
    <mergeCell ref="A24:B24"/>
    <mergeCell ref="D24:G24"/>
    <mergeCell ref="A26:B26"/>
    <mergeCell ref="G26:H26"/>
    <mergeCell ref="A28:D28"/>
    <mergeCell ref="E35:G35"/>
    <mergeCell ref="H35:I35"/>
    <mergeCell ref="E40:G40"/>
    <mergeCell ref="H40:I40"/>
    <mergeCell ref="E41:G41"/>
    <mergeCell ref="A49:B49"/>
    <mergeCell ref="C49:E49"/>
    <mergeCell ref="H49:I49"/>
    <mergeCell ref="C46:D46"/>
    <mergeCell ref="F46:G46"/>
    <mergeCell ref="B59:I59"/>
    <mergeCell ref="B60:I60"/>
    <mergeCell ref="A1:C1"/>
    <mergeCell ref="C54:H54"/>
    <mergeCell ref="G63:I63"/>
    <mergeCell ref="A47:B47"/>
    <mergeCell ref="A45:B45"/>
    <mergeCell ref="C45:D45"/>
    <mergeCell ref="F45:I45"/>
    <mergeCell ref="A35:D35"/>
    <mergeCell ref="E34:G34"/>
    <mergeCell ref="H34:I34"/>
    <mergeCell ref="G64:H64"/>
    <mergeCell ref="A51:B51"/>
    <mergeCell ref="C51:I51"/>
    <mergeCell ref="A53:B53"/>
    <mergeCell ref="C53:I53"/>
    <mergeCell ref="B56:E56"/>
    <mergeCell ref="B57:I57"/>
    <mergeCell ref="B58:H58"/>
    <mergeCell ref="A31:D31"/>
    <mergeCell ref="E31:G31"/>
    <mergeCell ref="H31:I31"/>
    <mergeCell ref="A37:D37"/>
    <mergeCell ref="E37:G37"/>
    <mergeCell ref="H37:I37"/>
    <mergeCell ref="A33:D33"/>
    <mergeCell ref="E33:G33"/>
    <mergeCell ref="H33:I33"/>
    <mergeCell ref="A34:D34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1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="110" zoomScaleSheetLayoutView="110" zoomScalePageLayoutView="0" workbookViewId="0" topLeftCell="A55">
      <selection activeCell="L76" sqref="L76:L84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2.57421875" style="42" bestFit="1" customWidth="1"/>
    <col min="12" max="12" width="14.57421875" style="120" customWidth="1"/>
    <col min="13" max="16384" width="9.140625" style="42" customWidth="1"/>
  </cols>
  <sheetData>
    <row r="1" spans="1:11" ht="12.75" customHeight="1">
      <c r="A1" s="245" t="s">
        <v>145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390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342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>
      <c r="A4" s="250" t="s">
        <v>52</v>
      </c>
      <c r="B4" s="251"/>
      <c r="C4" s="251"/>
      <c r="D4" s="251"/>
      <c r="E4" s="251"/>
      <c r="F4" s="251"/>
      <c r="G4" s="251"/>
      <c r="H4" s="252"/>
      <c r="I4" s="48" t="s">
        <v>265</v>
      </c>
      <c r="J4" s="49" t="s">
        <v>304</v>
      </c>
      <c r="K4" s="50" t="s">
        <v>305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47">
        <v>2</v>
      </c>
      <c r="J5" s="46">
        <v>3</v>
      </c>
      <c r="K5" s="46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39" t="s">
        <v>53</v>
      </c>
      <c r="B7" s="240"/>
      <c r="C7" s="240"/>
      <c r="D7" s="240"/>
      <c r="E7" s="240"/>
      <c r="F7" s="240"/>
      <c r="G7" s="240"/>
      <c r="H7" s="241"/>
      <c r="I7" s="3">
        <v>1</v>
      </c>
      <c r="J7" s="6"/>
      <c r="K7" s="6"/>
    </row>
    <row r="8" spans="1:11" ht="12.75">
      <c r="A8" s="242" t="s">
        <v>13</v>
      </c>
      <c r="B8" s="243"/>
      <c r="C8" s="243"/>
      <c r="D8" s="243"/>
      <c r="E8" s="243"/>
      <c r="F8" s="243"/>
      <c r="G8" s="243"/>
      <c r="H8" s="244"/>
      <c r="I8" s="1">
        <v>2</v>
      </c>
      <c r="J8" s="43">
        <f>J9+J16+J26+J35+J39</f>
        <v>3190008042</v>
      </c>
      <c r="K8" s="43">
        <f>K9+K16+K26+K35+K39</f>
        <v>3198227789</v>
      </c>
    </row>
    <row r="9" spans="1:11" ht="12.75">
      <c r="A9" s="253" t="s">
        <v>194</v>
      </c>
      <c r="B9" s="254"/>
      <c r="C9" s="254"/>
      <c r="D9" s="254"/>
      <c r="E9" s="254"/>
      <c r="F9" s="254"/>
      <c r="G9" s="254"/>
      <c r="H9" s="255"/>
      <c r="I9" s="1">
        <v>3</v>
      </c>
      <c r="J9" s="43">
        <f>SUM(J10:J15)</f>
        <v>17006943</v>
      </c>
      <c r="K9" s="43">
        <f>SUM(K10:K15)</f>
        <v>23060501</v>
      </c>
    </row>
    <row r="10" spans="1:11" ht="12.75">
      <c r="A10" s="253" t="s">
        <v>104</v>
      </c>
      <c r="B10" s="254"/>
      <c r="C10" s="254"/>
      <c r="D10" s="254"/>
      <c r="E10" s="254"/>
      <c r="F10" s="254"/>
      <c r="G10" s="254"/>
      <c r="H10" s="255"/>
      <c r="I10" s="1">
        <v>4</v>
      </c>
      <c r="J10" s="140"/>
      <c r="K10" s="7"/>
    </row>
    <row r="11" spans="1:11" ht="12.75">
      <c r="A11" s="253" t="s">
        <v>14</v>
      </c>
      <c r="B11" s="254"/>
      <c r="C11" s="254"/>
      <c r="D11" s="254"/>
      <c r="E11" s="254"/>
      <c r="F11" s="254"/>
      <c r="G11" s="254"/>
      <c r="H11" s="255"/>
      <c r="I11" s="1">
        <v>5</v>
      </c>
      <c r="J11" s="140">
        <f>6446204+3881364</f>
        <v>10327568</v>
      </c>
      <c r="K11" s="7">
        <v>9095454</v>
      </c>
    </row>
    <row r="12" spans="1:11" ht="12.75">
      <c r="A12" s="253" t="s">
        <v>105</v>
      </c>
      <c r="B12" s="254"/>
      <c r="C12" s="254"/>
      <c r="D12" s="254"/>
      <c r="E12" s="254"/>
      <c r="F12" s="254"/>
      <c r="G12" s="254"/>
      <c r="H12" s="255"/>
      <c r="I12" s="1">
        <v>6</v>
      </c>
      <c r="J12" s="140">
        <v>6567609</v>
      </c>
      <c r="K12" s="7">
        <v>6567609</v>
      </c>
    </row>
    <row r="13" spans="1:11" ht="12.75">
      <c r="A13" s="253" t="s">
        <v>197</v>
      </c>
      <c r="B13" s="254"/>
      <c r="C13" s="254"/>
      <c r="D13" s="254"/>
      <c r="E13" s="254"/>
      <c r="F13" s="254"/>
      <c r="G13" s="254"/>
      <c r="H13" s="255"/>
      <c r="I13" s="1">
        <v>7</v>
      </c>
      <c r="J13" s="140"/>
      <c r="K13" s="7"/>
    </row>
    <row r="14" spans="1:11" ht="12.75">
      <c r="A14" s="253" t="s">
        <v>198</v>
      </c>
      <c r="B14" s="254"/>
      <c r="C14" s="254"/>
      <c r="D14" s="254"/>
      <c r="E14" s="254"/>
      <c r="F14" s="254"/>
      <c r="G14" s="254"/>
      <c r="H14" s="255"/>
      <c r="I14" s="1">
        <v>8</v>
      </c>
      <c r="J14" s="140">
        <v>111766</v>
      </c>
      <c r="K14" s="7">
        <v>7397438</v>
      </c>
    </row>
    <row r="15" spans="1:11" ht="12.75">
      <c r="A15" s="253" t="s">
        <v>199</v>
      </c>
      <c r="B15" s="254"/>
      <c r="C15" s="254"/>
      <c r="D15" s="254"/>
      <c r="E15" s="254"/>
      <c r="F15" s="254"/>
      <c r="G15" s="254"/>
      <c r="H15" s="255"/>
      <c r="I15" s="1">
        <v>9</v>
      </c>
      <c r="J15" s="140"/>
      <c r="K15" s="7"/>
    </row>
    <row r="16" spans="1:11" ht="12.75">
      <c r="A16" s="253" t="s">
        <v>195</v>
      </c>
      <c r="B16" s="254"/>
      <c r="C16" s="254"/>
      <c r="D16" s="254"/>
      <c r="E16" s="254"/>
      <c r="F16" s="254"/>
      <c r="G16" s="254"/>
      <c r="H16" s="255"/>
      <c r="I16" s="1">
        <v>10</v>
      </c>
      <c r="J16" s="43">
        <f>SUM(J17:J25)</f>
        <v>3065294774</v>
      </c>
      <c r="K16" s="43">
        <f>SUM(K17:K25)</f>
        <v>3105732264</v>
      </c>
    </row>
    <row r="17" spans="1:11" ht="12.75">
      <c r="A17" s="253" t="s">
        <v>200</v>
      </c>
      <c r="B17" s="254"/>
      <c r="C17" s="254"/>
      <c r="D17" s="254"/>
      <c r="E17" s="254"/>
      <c r="F17" s="254"/>
      <c r="G17" s="254"/>
      <c r="H17" s="255"/>
      <c r="I17" s="1">
        <v>11</v>
      </c>
      <c r="J17" s="140">
        <v>659328328</v>
      </c>
      <c r="K17" s="7">
        <v>659064989</v>
      </c>
    </row>
    <row r="18" spans="1:11" ht="12.75">
      <c r="A18" s="253" t="s">
        <v>234</v>
      </c>
      <c r="B18" s="254"/>
      <c r="C18" s="254"/>
      <c r="D18" s="254"/>
      <c r="E18" s="254"/>
      <c r="F18" s="254"/>
      <c r="G18" s="254"/>
      <c r="H18" s="255"/>
      <c r="I18" s="1">
        <v>12</v>
      </c>
      <c r="J18" s="140">
        <v>2052868793</v>
      </c>
      <c r="K18" s="7">
        <v>1959456979</v>
      </c>
    </row>
    <row r="19" spans="1:11" ht="12.75">
      <c r="A19" s="253" t="s">
        <v>201</v>
      </c>
      <c r="B19" s="254"/>
      <c r="C19" s="254"/>
      <c r="D19" s="254"/>
      <c r="E19" s="254"/>
      <c r="F19" s="254"/>
      <c r="G19" s="254"/>
      <c r="H19" s="255"/>
      <c r="I19" s="1">
        <v>13</v>
      </c>
      <c r="J19" s="140">
        <v>203822037</v>
      </c>
      <c r="K19" s="7">
        <v>183474369</v>
      </c>
    </row>
    <row r="20" spans="1:11" ht="12.75">
      <c r="A20" s="253" t="s">
        <v>25</v>
      </c>
      <c r="B20" s="254"/>
      <c r="C20" s="254"/>
      <c r="D20" s="254"/>
      <c r="E20" s="254"/>
      <c r="F20" s="254"/>
      <c r="G20" s="254"/>
      <c r="H20" s="255"/>
      <c r="I20" s="1">
        <v>14</v>
      </c>
      <c r="J20" s="140">
        <v>64897404</v>
      </c>
      <c r="K20" s="7">
        <v>68838167</v>
      </c>
    </row>
    <row r="21" spans="1:11" ht="12.75">
      <c r="A21" s="253" t="s">
        <v>26</v>
      </c>
      <c r="B21" s="254"/>
      <c r="C21" s="254"/>
      <c r="D21" s="254"/>
      <c r="E21" s="254"/>
      <c r="F21" s="254"/>
      <c r="G21" s="254"/>
      <c r="H21" s="255"/>
      <c r="I21" s="1">
        <v>15</v>
      </c>
      <c r="J21" s="140"/>
      <c r="K21" s="7"/>
    </row>
    <row r="22" spans="1:11" ht="12.75">
      <c r="A22" s="253" t="s">
        <v>64</v>
      </c>
      <c r="B22" s="254"/>
      <c r="C22" s="254"/>
      <c r="D22" s="254"/>
      <c r="E22" s="254"/>
      <c r="F22" s="254"/>
      <c r="G22" s="254"/>
      <c r="H22" s="255"/>
      <c r="I22" s="1">
        <v>16</v>
      </c>
      <c r="J22" s="140">
        <v>5072180</v>
      </c>
      <c r="K22" s="7">
        <v>2620538</v>
      </c>
    </row>
    <row r="23" spans="1:11" ht="12.75">
      <c r="A23" s="253" t="s">
        <v>65</v>
      </c>
      <c r="B23" s="254"/>
      <c r="C23" s="254"/>
      <c r="D23" s="254"/>
      <c r="E23" s="254"/>
      <c r="F23" s="254"/>
      <c r="G23" s="254"/>
      <c r="H23" s="255"/>
      <c r="I23" s="1">
        <v>17</v>
      </c>
      <c r="J23" s="140">
        <v>32731559</v>
      </c>
      <c r="K23" s="7">
        <v>188310773</v>
      </c>
    </row>
    <row r="24" spans="1:11" ht="12.75">
      <c r="A24" s="253" t="s">
        <v>66</v>
      </c>
      <c r="B24" s="254"/>
      <c r="C24" s="254"/>
      <c r="D24" s="254"/>
      <c r="E24" s="254"/>
      <c r="F24" s="254"/>
      <c r="G24" s="254"/>
      <c r="H24" s="255"/>
      <c r="I24" s="1">
        <v>18</v>
      </c>
      <c r="J24" s="140">
        <v>24833592</v>
      </c>
      <c r="K24" s="7">
        <v>22768051</v>
      </c>
    </row>
    <row r="25" spans="1:11" ht="12.75">
      <c r="A25" s="253" t="s">
        <v>67</v>
      </c>
      <c r="B25" s="254"/>
      <c r="C25" s="254"/>
      <c r="D25" s="254"/>
      <c r="E25" s="254"/>
      <c r="F25" s="254"/>
      <c r="G25" s="254"/>
      <c r="H25" s="255"/>
      <c r="I25" s="1">
        <v>19</v>
      </c>
      <c r="J25" s="140">
        <v>21740881</v>
      </c>
      <c r="K25" s="7">
        <v>21198398</v>
      </c>
    </row>
    <row r="26" spans="1:11" ht="12.75">
      <c r="A26" s="253" t="s">
        <v>180</v>
      </c>
      <c r="B26" s="254"/>
      <c r="C26" s="254"/>
      <c r="D26" s="254"/>
      <c r="E26" s="254"/>
      <c r="F26" s="254"/>
      <c r="G26" s="254"/>
      <c r="H26" s="255"/>
      <c r="I26" s="1">
        <v>20</v>
      </c>
      <c r="J26" s="43">
        <f>SUM(J27:J34)</f>
        <v>46547373</v>
      </c>
      <c r="K26" s="43">
        <f>SUM(K27:K34)</f>
        <v>6671140</v>
      </c>
    </row>
    <row r="27" spans="1:11" ht="12.75">
      <c r="A27" s="253" t="s">
        <v>68</v>
      </c>
      <c r="B27" s="254"/>
      <c r="C27" s="254"/>
      <c r="D27" s="254"/>
      <c r="E27" s="254"/>
      <c r="F27" s="254"/>
      <c r="G27" s="254"/>
      <c r="H27" s="255"/>
      <c r="I27" s="1">
        <v>21</v>
      </c>
      <c r="J27" s="140">
        <v>1241421</v>
      </c>
      <c r="K27" s="7">
        <v>1658908</v>
      </c>
    </row>
    <row r="28" spans="1:11" ht="12.75">
      <c r="A28" s="253" t="s">
        <v>69</v>
      </c>
      <c r="B28" s="254"/>
      <c r="C28" s="254"/>
      <c r="D28" s="254"/>
      <c r="E28" s="254"/>
      <c r="F28" s="254"/>
      <c r="G28" s="254"/>
      <c r="H28" s="255"/>
      <c r="I28" s="1">
        <v>22</v>
      </c>
      <c r="J28" s="140"/>
      <c r="K28" s="7"/>
    </row>
    <row r="29" spans="1:11" ht="12.75">
      <c r="A29" s="253" t="s">
        <v>70</v>
      </c>
      <c r="B29" s="254"/>
      <c r="C29" s="254"/>
      <c r="D29" s="254"/>
      <c r="E29" s="254"/>
      <c r="F29" s="254"/>
      <c r="G29" s="254"/>
      <c r="H29" s="255"/>
      <c r="I29" s="1">
        <v>23</v>
      </c>
      <c r="J29" s="140">
        <v>140000</v>
      </c>
      <c r="K29" s="7">
        <v>140000</v>
      </c>
    </row>
    <row r="30" spans="1:11" ht="12.75">
      <c r="A30" s="253" t="s">
        <v>75</v>
      </c>
      <c r="B30" s="254"/>
      <c r="C30" s="254"/>
      <c r="D30" s="254"/>
      <c r="E30" s="254"/>
      <c r="F30" s="254"/>
      <c r="G30" s="254"/>
      <c r="H30" s="255"/>
      <c r="I30" s="1">
        <v>24</v>
      </c>
      <c r="J30" s="140"/>
      <c r="K30" s="7"/>
    </row>
    <row r="31" spans="1:11" ht="12.75">
      <c r="A31" s="253" t="s">
        <v>76</v>
      </c>
      <c r="B31" s="254"/>
      <c r="C31" s="254"/>
      <c r="D31" s="254"/>
      <c r="E31" s="254"/>
      <c r="F31" s="254"/>
      <c r="G31" s="254"/>
      <c r="H31" s="255"/>
      <c r="I31" s="1">
        <v>25</v>
      </c>
      <c r="J31" s="140">
        <v>44761794</v>
      </c>
      <c r="K31" s="7">
        <v>4545999</v>
      </c>
    </row>
    <row r="32" spans="1:11" ht="12.75">
      <c r="A32" s="253" t="s">
        <v>77</v>
      </c>
      <c r="B32" s="254"/>
      <c r="C32" s="254"/>
      <c r="D32" s="254"/>
      <c r="E32" s="254"/>
      <c r="F32" s="254"/>
      <c r="G32" s="254"/>
      <c r="H32" s="255"/>
      <c r="I32" s="1">
        <v>26</v>
      </c>
      <c r="J32" s="140">
        <v>404158</v>
      </c>
      <c r="K32" s="7">
        <v>326233</v>
      </c>
    </row>
    <row r="33" spans="1:11" ht="12.75">
      <c r="A33" s="253" t="s">
        <v>71</v>
      </c>
      <c r="B33" s="254"/>
      <c r="C33" s="254"/>
      <c r="D33" s="254"/>
      <c r="E33" s="254"/>
      <c r="F33" s="254"/>
      <c r="G33" s="254"/>
      <c r="H33" s="255"/>
      <c r="I33" s="1">
        <v>27</v>
      </c>
      <c r="J33" s="140"/>
      <c r="K33" s="7"/>
    </row>
    <row r="34" spans="1:11" ht="12.75">
      <c r="A34" s="253" t="s">
        <v>308</v>
      </c>
      <c r="B34" s="254"/>
      <c r="C34" s="254"/>
      <c r="D34" s="254"/>
      <c r="E34" s="254"/>
      <c r="F34" s="254"/>
      <c r="G34" s="254"/>
      <c r="H34" s="255"/>
      <c r="I34" s="1">
        <v>28</v>
      </c>
      <c r="J34" s="140"/>
      <c r="K34" s="7"/>
    </row>
    <row r="35" spans="1:11" ht="12.75">
      <c r="A35" s="253" t="s">
        <v>174</v>
      </c>
      <c r="B35" s="254"/>
      <c r="C35" s="254"/>
      <c r="D35" s="254"/>
      <c r="E35" s="254"/>
      <c r="F35" s="254"/>
      <c r="G35" s="254"/>
      <c r="H35" s="255"/>
      <c r="I35" s="1">
        <v>29</v>
      </c>
      <c r="J35" s="43">
        <f>SUM(J36:J38)</f>
        <v>645153</v>
      </c>
      <c r="K35" s="43">
        <f>SUM(K36:K38)</f>
        <v>424725</v>
      </c>
    </row>
    <row r="36" spans="1:11" ht="12.75">
      <c r="A36" s="253" t="s">
        <v>72</v>
      </c>
      <c r="B36" s="254"/>
      <c r="C36" s="254"/>
      <c r="D36" s="254"/>
      <c r="E36" s="254"/>
      <c r="F36" s="254"/>
      <c r="G36" s="254"/>
      <c r="H36" s="255"/>
      <c r="I36" s="1">
        <v>30</v>
      </c>
      <c r="J36" s="140"/>
      <c r="K36" s="7"/>
    </row>
    <row r="37" spans="1:11" ht="12.75">
      <c r="A37" s="253" t="s">
        <v>73</v>
      </c>
      <c r="B37" s="254"/>
      <c r="C37" s="254"/>
      <c r="D37" s="254"/>
      <c r="E37" s="254"/>
      <c r="F37" s="254"/>
      <c r="G37" s="254"/>
      <c r="H37" s="255"/>
      <c r="I37" s="1">
        <v>31</v>
      </c>
      <c r="J37" s="140">
        <v>286116</v>
      </c>
      <c r="K37" s="7">
        <v>248298</v>
      </c>
    </row>
    <row r="38" spans="1:11" ht="12.75">
      <c r="A38" s="253" t="s">
        <v>74</v>
      </c>
      <c r="B38" s="254"/>
      <c r="C38" s="254"/>
      <c r="D38" s="254"/>
      <c r="E38" s="254"/>
      <c r="F38" s="254"/>
      <c r="G38" s="254"/>
      <c r="H38" s="255"/>
      <c r="I38" s="1">
        <v>32</v>
      </c>
      <c r="J38" s="140">
        <v>359037</v>
      </c>
      <c r="K38" s="7">
        <v>176427</v>
      </c>
    </row>
    <row r="39" spans="1:11" ht="12.75">
      <c r="A39" s="253" t="s">
        <v>175</v>
      </c>
      <c r="B39" s="254"/>
      <c r="C39" s="254"/>
      <c r="D39" s="254"/>
      <c r="E39" s="254"/>
      <c r="F39" s="254"/>
      <c r="G39" s="254"/>
      <c r="H39" s="255"/>
      <c r="I39" s="1">
        <v>33</v>
      </c>
      <c r="J39" s="140">
        <v>60513799</v>
      </c>
      <c r="K39" s="7">
        <v>62339159</v>
      </c>
    </row>
    <row r="40" spans="1:11" ht="12.75">
      <c r="A40" s="242" t="s">
        <v>227</v>
      </c>
      <c r="B40" s="243"/>
      <c r="C40" s="243"/>
      <c r="D40" s="243"/>
      <c r="E40" s="243"/>
      <c r="F40" s="243"/>
      <c r="G40" s="243"/>
      <c r="H40" s="244"/>
      <c r="I40" s="1">
        <v>34</v>
      </c>
      <c r="J40" s="43">
        <f>J41+J49+J56+J64</f>
        <v>355363412</v>
      </c>
      <c r="K40" s="43">
        <f>K41+K49+K56+K64</f>
        <v>785597328</v>
      </c>
    </row>
    <row r="41" spans="1:11" ht="12.75">
      <c r="A41" s="253" t="s">
        <v>92</v>
      </c>
      <c r="B41" s="254"/>
      <c r="C41" s="254"/>
      <c r="D41" s="254"/>
      <c r="E41" s="254"/>
      <c r="F41" s="254"/>
      <c r="G41" s="254"/>
      <c r="H41" s="255"/>
      <c r="I41" s="1">
        <v>35</v>
      </c>
      <c r="J41" s="43">
        <f>SUM(J42:J48)</f>
        <v>9761018</v>
      </c>
      <c r="K41" s="43">
        <f>SUM(K42:K48)</f>
        <v>11729394</v>
      </c>
    </row>
    <row r="42" spans="1:11" ht="12.75">
      <c r="A42" s="253" t="s">
        <v>109</v>
      </c>
      <c r="B42" s="254"/>
      <c r="C42" s="254"/>
      <c r="D42" s="254"/>
      <c r="E42" s="254"/>
      <c r="F42" s="254"/>
      <c r="G42" s="254"/>
      <c r="H42" s="255"/>
      <c r="I42" s="1">
        <v>36</v>
      </c>
      <c r="J42" s="140">
        <v>8951383</v>
      </c>
      <c r="K42" s="7">
        <v>11252065</v>
      </c>
    </row>
    <row r="43" spans="1:11" ht="12.75">
      <c r="A43" s="253" t="s">
        <v>110</v>
      </c>
      <c r="B43" s="254"/>
      <c r="C43" s="254"/>
      <c r="D43" s="254"/>
      <c r="E43" s="254"/>
      <c r="F43" s="254"/>
      <c r="G43" s="254"/>
      <c r="H43" s="255"/>
      <c r="I43" s="1">
        <v>37</v>
      </c>
      <c r="J43" s="140"/>
      <c r="K43" s="7"/>
    </row>
    <row r="44" spans="1:11" ht="12.75">
      <c r="A44" s="253" t="s">
        <v>78</v>
      </c>
      <c r="B44" s="254"/>
      <c r="C44" s="254"/>
      <c r="D44" s="254"/>
      <c r="E44" s="254"/>
      <c r="F44" s="254"/>
      <c r="G44" s="254"/>
      <c r="H44" s="255"/>
      <c r="I44" s="1">
        <v>38</v>
      </c>
      <c r="J44" s="140"/>
      <c r="K44" s="7"/>
    </row>
    <row r="45" spans="1:11" ht="12.75">
      <c r="A45" s="253" t="s">
        <v>79</v>
      </c>
      <c r="B45" s="254"/>
      <c r="C45" s="254"/>
      <c r="D45" s="254"/>
      <c r="E45" s="254"/>
      <c r="F45" s="254"/>
      <c r="G45" s="254"/>
      <c r="H45" s="255"/>
      <c r="I45" s="1">
        <v>39</v>
      </c>
      <c r="J45" s="140">
        <v>64641</v>
      </c>
      <c r="K45" s="7">
        <v>477329</v>
      </c>
    </row>
    <row r="46" spans="1:11" ht="12.75">
      <c r="A46" s="253" t="s">
        <v>80</v>
      </c>
      <c r="B46" s="254"/>
      <c r="C46" s="254"/>
      <c r="D46" s="254"/>
      <c r="E46" s="254"/>
      <c r="F46" s="254"/>
      <c r="G46" s="254"/>
      <c r="H46" s="255"/>
      <c r="I46" s="1">
        <v>40</v>
      </c>
      <c r="J46" s="140"/>
      <c r="K46" s="7"/>
    </row>
    <row r="47" spans="1:11" ht="12.75">
      <c r="A47" s="253" t="s">
        <v>81</v>
      </c>
      <c r="B47" s="254"/>
      <c r="C47" s="254"/>
      <c r="D47" s="254"/>
      <c r="E47" s="254"/>
      <c r="F47" s="254"/>
      <c r="G47" s="254"/>
      <c r="H47" s="255"/>
      <c r="I47" s="1">
        <v>41</v>
      </c>
      <c r="J47" s="140">
        <v>744994</v>
      </c>
      <c r="K47" s="7"/>
    </row>
    <row r="48" spans="1:11" ht="12.75">
      <c r="A48" s="253" t="s">
        <v>82</v>
      </c>
      <c r="B48" s="254"/>
      <c r="C48" s="254"/>
      <c r="D48" s="254"/>
      <c r="E48" s="254"/>
      <c r="F48" s="254"/>
      <c r="G48" s="254"/>
      <c r="H48" s="255"/>
      <c r="I48" s="1">
        <v>42</v>
      </c>
      <c r="J48" s="140"/>
      <c r="K48" s="7"/>
    </row>
    <row r="49" spans="1:11" ht="12.75">
      <c r="A49" s="253" t="s">
        <v>93</v>
      </c>
      <c r="B49" s="254"/>
      <c r="C49" s="254"/>
      <c r="D49" s="254"/>
      <c r="E49" s="254"/>
      <c r="F49" s="254"/>
      <c r="G49" s="254"/>
      <c r="H49" s="255"/>
      <c r="I49" s="1">
        <v>43</v>
      </c>
      <c r="J49" s="43">
        <f>SUM(J50:J55)</f>
        <v>26681432</v>
      </c>
      <c r="K49" s="43">
        <f>SUM(K50:K55)</f>
        <v>119039699</v>
      </c>
    </row>
    <row r="50" spans="1:11" ht="12.75">
      <c r="A50" s="253" t="s">
        <v>189</v>
      </c>
      <c r="B50" s="254"/>
      <c r="C50" s="254"/>
      <c r="D50" s="254"/>
      <c r="E50" s="254"/>
      <c r="F50" s="254"/>
      <c r="G50" s="254"/>
      <c r="H50" s="255"/>
      <c r="I50" s="1">
        <v>44</v>
      </c>
      <c r="J50" s="140">
        <v>458</v>
      </c>
      <c r="K50" s="7">
        <v>654</v>
      </c>
    </row>
    <row r="51" spans="1:11" ht="12.75">
      <c r="A51" s="253" t="s">
        <v>190</v>
      </c>
      <c r="B51" s="254"/>
      <c r="C51" s="254"/>
      <c r="D51" s="254"/>
      <c r="E51" s="254"/>
      <c r="F51" s="254"/>
      <c r="G51" s="254"/>
      <c r="H51" s="255"/>
      <c r="I51" s="1">
        <v>45</v>
      </c>
      <c r="J51" s="140">
        <v>13147988</v>
      </c>
      <c r="K51" s="7">
        <v>106830857</v>
      </c>
    </row>
    <row r="52" spans="1:11" ht="12.75">
      <c r="A52" s="253" t="s">
        <v>191</v>
      </c>
      <c r="B52" s="254"/>
      <c r="C52" s="254"/>
      <c r="D52" s="254"/>
      <c r="E52" s="254"/>
      <c r="F52" s="254"/>
      <c r="G52" s="254"/>
      <c r="H52" s="255"/>
      <c r="I52" s="1">
        <v>46</v>
      </c>
      <c r="J52" s="140">
        <v>253</v>
      </c>
      <c r="K52" s="7">
        <v>253</v>
      </c>
    </row>
    <row r="53" spans="1:11" ht="12.75">
      <c r="A53" s="253" t="s">
        <v>192</v>
      </c>
      <c r="B53" s="254"/>
      <c r="C53" s="254"/>
      <c r="D53" s="254"/>
      <c r="E53" s="254"/>
      <c r="F53" s="254"/>
      <c r="G53" s="254"/>
      <c r="H53" s="255"/>
      <c r="I53" s="1">
        <v>47</v>
      </c>
      <c r="J53" s="140">
        <v>485727</v>
      </c>
      <c r="K53" s="7">
        <v>2963278</v>
      </c>
    </row>
    <row r="54" spans="1:11" ht="12.75">
      <c r="A54" s="253" t="s">
        <v>10</v>
      </c>
      <c r="B54" s="254"/>
      <c r="C54" s="254"/>
      <c r="D54" s="254"/>
      <c r="E54" s="254"/>
      <c r="F54" s="254"/>
      <c r="G54" s="254"/>
      <c r="H54" s="255"/>
      <c r="I54" s="1">
        <v>48</v>
      </c>
      <c r="J54" s="140">
        <v>9285057</v>
      </c>
      <c r="K54" s="7">
        <v>3696357</v>
      </c>
    </row>
    <row r="55" spans="1:11" ht="12.75">
      <c r="A55" s="253" t="s">
        <v>11</v>
      </c>
      <c r="B55" s="254"/>
      <c r="C55" s="254"/>
      <c r="D55" s="254"/>
      <c r="E55" s="254"/>
      <c r="F55" s="254"/>
      <c r="G55" s="254"/>
      <c r="H55" s="255"/>
      <c r="I55" s="1">
        <v>49</v>
      </c>
      <c r="J55" s="140">
        <v>3761949</v>
      </c>
      <c r="K55" s="7">
        <v>5548300</v>
      </c>
    </row>
    <row r="56" spans="1:11" ht="12.75">
      <c r="A56" s="253" t="s">
        <v>94</v>
      </c>
      <c r="B56" s="254"/>
      <c r="C56" s="254"/>
      <c r="D56" s="254"/>
      <c r="E56" s="254"/>
      <c r="F56" s="254"/>
      <c r="G56" s="254"/>
      <c r="H56" s="255"/>
      <c r="I56" s="1">
        <v>50</v>
      </c>
      <c r="J56" s="43">
        <f>SUM(J57:J63)</f>
        <v>165680</v>
      </c>
      <c r="K56" s="43">
        <f>SUM(K57:K63)</f>
        <v>1397203</v>
      </c>
    </row>
    <row r="57" spans="1:11" ht="12.75">
      <c r="A57" s="253" t="s">
        <v>68</v>
      </c>
      <c r="B57" s="254"/>
      <c r="C57" s="254"/>
      <c r="D57" s="254"/>
      <c r="E57" s="254"/>
      <c r="F57" s="254"/>
      <c r="G57" s="254"/>
      <c r="H57" s="255"/>
      <c r="I57" s="1">
        <v>51</v>
      </c>
      <c r="J57" s="140"/>
      <c r="K57" s="7"/>
    </row>
    <row r="58" spans="1:11" ht="12.75">
      <c r="A58" s="253" t="s">
        <v>69</v>
      </c>
      <c r="B58" s="254"/>
      <c r="C58" s="254"/>
      <c r="D58" s="254"/>
      <c r="E58" s="254"/>
      <c r="F58" s="254"/>
      <c r="G58" s="254"/>
      <c r="H58" s="255"/>
      <c r="I58" s="1">
        <v>52</v>
      </c>
      <c r="J58" s="140"/>
      <c r="K58" s="7"/>
    </row>
    <row r="59" spans="1:11" ht="12.75">
      <c r="A59" s="253" t="s">
        <v>229</v>
      </c>
      <c r="B59" s="254"/>
      <c r="C59" s="254"/>
      <c r="D59" s="254"/>
      <c r="E59" s="254"/>
      <c r="F59" s="254"/>
      <c r="G59" s="254"/>
      <c r="H59" s="255"/>
      <c r="I59" s="1">
        <v>53</v>
      </c>
      <c r="J59" s="140"/>
      <c r="K59" s="7"/>
    </row>
    <row r="60" spans="1:11" ht="12.75">
      <c r="A60" s="253" t="s">
        <v>75</v>
      </c>
      <c r="B60" s="254"/>
      <c r="C60" s="254"/>
      <c r="D60" s="254"/>
      <c r="E60" s="254"/>
      <c r="F60" s="254"/>
      <c r="G60" s="254"/>
      <c r="H60" s="255"/>
      <c r="I60" s="1">
        <v>54</v>
      </c>
      <c r="J60" s="140"/>
      <c r="K60" s="7"/>
    </row>
    <row r="61" spans="1:11" ht="12.75">
      <c r="A61" s="253" t="s">
        <v>76</v>
      </c>
      <c r="B61" s="254"/>
      <c r="C61" s="254"/>
      <c r="D61" s="254"/>
      <c r="E61" s="254"/>
      <c r="F61" s="254"/>
      <c r="G61" s="254"/>
      <c r="H61" s="255"/>
      <c r="I61" s="1">
        <v>55</v>
      </c>
      <c r="J61" s="140"/>
      <c r="K61" s="7"/>
    </row>
    <row r="62" spans="1:11" ht="12.75">
      <c r="A62" s="253" t="s">
        <v>77</v>
      </c>
      <c r="B62" s="254"/>
      <c r="C62" s="254"/>
      <c r="D62" s="254"/>
      <c r="E62" s="254"/>
      <c r="F62" s="254"/>
      <c r="G62" s="254"/>
      <c r="H62" s="255"/>
      <c r="I62" s="1">
        <v>56</v>
      </c>
      <c r="J62" s="140">
        <v>24845</v>
      </c>
      <c r="K62" s="7">
        <v>702869</v>
      </c>
    </row>
    <row r="63" spans="1:11" ht="12.75">
      <c r="A63" s="253" t="s">
        <v>39</v>
      </c>
      <c r="B63" s="254"/>
      <c r="C63" s="254"/>
      <c r="D63" s="254"/>
      <c r="E63" s="254"/>
      <c r="F63" s="254"/>
      <c r="G63" s="254"/>
      <c r="H63" s="255"/>
      <c r="I63" s="1">
        <v>57</v>
      </c>
      <c r="J63" s="140">
        <v>140835</v>
      </c>
      <c r="K63" s="7">
        <v>694334</v>
      </c>
    </row>
    <row r="64" spans="1:11" ht="12.75">
      <c r="A64" s="253" t="s">
        <v>196</v>
      </c>
      <c r="B64" s="254"/>
      <c r="C64" s="254"/>
      <c r="D64" s="254"/>
      <c r="E64" s="254"/>
      <c r="F64" s="254"/>
      <c r="G64" s="254"/>
      <c r="H64" s="255"/>
      <c r="I64" s="1">
        <v>58</v>
      </c>
      <c r="J64" s="140">
        <v>318755282</v>
      </c>
      <c r="K64" s="7">
        <v>653431032</v>
      </c>
    </row>
    <row r="65" spans="1:11" ht="12.75">
      <c r="A65" s="242" t="s">
        <v>49</v>
      </c>
      <c r="B65" s="243"/>
      <c r="C65" s="243"/>
      <c r="D65" s="243"/>
      <c r="E65" s="243"/>
      <c r="F65" s="243"/>
      <c r="G65" s="243"/>
      <c r="H65" s="244"/>
      <c r="I65" s="1">
        <v>59</v>
      </c>
      <c r="J65" s="140">
        <v>21247239</v>
      </c>
      <c r="K65" s="7">
        <v>75153181</v>
      </c>
    </row>
    <row r="66" spans="1:11" ht="12.75">
      <c r="A66" s="242" t="s">
        <v>228</v>
      </c>
      <c r="B66" s="243"/>
      <c r="C66" s="243"/>
      <c r="D66" s="243"/>
      <c r="E66" s="243"/>
      <c r="F66" s="243"/>
      <c r="G66" s="243"/>
      <c r="H66" s="244"/>
      <c r="I66" s="1">
        <v>60</v>
      </c>
      <c r="J66" s="43">
        <f>J7+J8+J40+J65</f>
        <v>3566618693</v>
      </c>
      <c r="K66" s="43">
        <f>K7+K8+K40+K65</f>
        <v>4058978298</v>
      </c>
    </row>
    <row r="67" spans="1:11" ht="12.75">
      <c r="A67" s="256" t="s">
        <v>83</v>
      </c>
      <c r="B67" s="257"/>
      <c r="C67" s="257"/>
      <c r="D67" s="257"/>
      <c r="E67" s="257"/>
      <c r="F67" s="257"/>
      <c r="G67" s="257"/>
      <c r="H67" s="258"/>
      <c r="I67" s="4">
        <v>61</v>
      </c>
      <c r="J67" s="141">
        <v>54717679</v>
      </c>
      <c r="K67" s="8">
        <v>54657377</v>
      </c>
    </row>
    <row r="68" spans="1:11" ht="12.75">
      <c r="A68" s="259" t="s">
        <v>51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1"/>
    </row>
    <row r="69" spans="1:11" ht="12.75">
      <c r="A69" s="239" t="s">
        <v>181</v>
      </c>
      <c r="B69" s="240"/>
      <c r="C69" s="240"/>
      <c r="D69" s="240"/>
      <c r="E69" s="240"/>
      <c r="F69" s="240"/>
      <c r="G69" s="240"/>
      <c r="H69" s="241"/>
      <c r="I69" s="3">
        <v>62</v>
      </c>
      <c r="J69" s="44">
        <f>J70+J71+J72+J78+J79+J82+J85</f>
        <v>1901690680</v>
      </c>
      <c r="K69" s="44">
        <f>K70+K71+K72+K78+K79+K82+K85</f>
        <v>2297263250</v>
      </c>
    </row>
    <row r="70" spans="1:11" ht="12.75">
      <c r="A70" s="253" t="s">
        <v>133</v>
      </c>
      <c r="B70" s="254"/>
      <c r="C70" s="254"/>
      <c r="D70" s="254"/>
      <c r="E70" s="254"/>
      <c r="F70" s="254"/>
      <c r="G70" s="254"/>
      <c r="H70" s="255"/>
      <c r="I70" s="1">
        <v>63</v>
      </c>
      <c r="J70" s="140">
        <v>1672021210</v>
      </c>
      <c r="K70" s="140">
        <v>1672021210</v>
      </c>
    </row>
    <row r="71" spans="1:11" ht="12.75">
      <c r="A71" s="253" t="s">
        <v>134</v>
      </c>
      <c r="B71" s="254"/>
      <c r="C71" s="254"/>
      <c r="D71" s="254"/>
      <c r="E71" s="254"/>
      <c r="F71" s="254"/>
      <c r="G71" s="254"/>
      <c r="H71" s="255"/>
      <c r="I71" s="1">
        <v>64</v>
      </c>
      <c r="J71" s="140">
        <v>-373815</v>
      </c>
      <c r="K71" s="140">
        <v>3573938</v>
      </c>
    </row>
    <row r="72" spans="1:11" ht="12.75">
      <c r="A72" s="253" t="s">
        <v>135</v>
      </c>
      <c r="B72" s="254"/>
      <c r="C72" s="254"/>
      <c r="D72" s="254"/>
      <c r="E72" s="254"/>
      <c r="F72" s="254"/>
      <c r="G72" s="254"/>
      <c r="H72" s="255"/>
      <c r="I72" s="1">
        <v>65</v>
      </c>
      <c r="J72" s="43">
        <f>J73+J74-J75+J76+J77</f>
        <v>62737202</v>
      </c>
      <c r="K72" s="43">
        <f>K73+K74-K75+K76+K77</f>
        <v>85417585</v>
      </c>
    </row>
    <row r="73" spans="1:11" ht="12.75">
      <c r="A73" s="253" t="s">
        <v>136</v>
      </c>
      <c r="B73" s="254"/>
      <c r="C73" s="254"/>
      <c r="D73" s="254"/>
      <c r="E73" s="254"/>
      <c r="F73" s="254"/>
      <c r="G73" s="254"/>
      <c r="H73" s="255"/>
      <c r="I73" s="1">
        <v>66</v>
      </c>
      <c r="J73" s="140">
        <v>61906040</v>
      </c>
      <c r="K73" s="140">
        <v>67198750</v>
      </c>
    </row>
    <row r="74" spans="1:11" ht="12.75">
      <c r="A74" s="253" t="s">
        <v>137</v>
      </c>
      <c r="B74" s="254"/>
      <c r="C74" s="254"/>
      <c r="D74" s="254"/>
      <c r="E74" s="254"/>
      <c r="F74" s="254"/>
      <c r="G74" s="254"/>
      <c r="H74" s="255"/>
      <c r="I74" s="1">
        <v>67</v>
      </c>
      <c r="J74" s="140">
        <v>34344407</v>
      </c>
      <c r="K74" s="7">
        <v>44815284</v>
      </c>
    </row>
    <row r="75" spans="1:11" ht="12.75">
      <c r="A75" s="253" t="s">
        <v>125</v>
      </c>
      <c r="B75" s="254"/>
      <c r="C75" s="254"/>
      <c r="D75" s="254"/>
      <c r="E75" s="254"/>
      <c r="F75" s="254"/>
      <c r="G75" s="254"/>
      <c r="H75" s="255"/>
      <c r="I75" s="1">
        <v>68</v>
      </c>
      <c r="J75" s="140">
        <v>33513245</v>
      </c>
      <c r="K75" s="7">
        <v>36125572</v>
      </c>
    </row>
    <row r="76" spans="1:11" ht="12.75">
      <c r="A76" s="253" t="s">
        <v>126</v>
      </c>
      <c r="B76" s="254"/>
      <c r="C76" s="254"/>
      <c r="D76" s="254"/>
      <c r="E76" s="254"/>
      <c r="F76" s="254"/>
      <c r="G76" s="254"/>
      <c r="H76" s="255"/>
      <c r="I76" s="1">
        <v>69</v>
      </c>
      <c r="J76" s="140"/>
      <c r="K76" s="7"/>
    </row>
    <row r="77" spans="1:11" ht="12.75">
      <c r="A77" s="253" t="s">
        <v>127</v>
      </c>
      <c r="B77" s="254"/>
      <c r="C77" s="254"/>
      <c r="D77" s="254"/>
      <c r="E77" s="254"/>
      <c r="F77" s="254"/>
      <c r="G77" s="254"/>
      <c r="H77" s="255"/>
      <c r="I77" s="1">
        <v>70</v>
      </c>
      <c r="J77" s="140"/>
      <c r="K77" s="7">
        <v>9529123</v>
      </c>
    </row>
    <row r="78" spans="1:11" ht="12.75">
      <c r="A78" s="253" t="s">
        <v>128</v>
      </c>
      <c r="B78" s="254"/>
      <c r="C78" s="254"/>
      <c r="D78" s="254"/>
      <c r="E78" s="254"/>
      <c r="F78" s="254"/>
      <c r="G78" s="254"/>
      <c r="H78" s="255"/>
      <c r="I78" s="1">
        <v>71</v>
      </c>
      <c r="J78" s="140">
        <v>31189526</v>
      </c>
      <c r="K78" s="7">
        <v>407047</v>
      </c>
    </row>
    <row r="79" spans="1:11" ht="12.75">
      <c r="A79" s="253" t="s">
        <v>225</v>
      </c>
      <c r="B79" s="254"/>
      <c r="C79" s="254"/>
      <c r="D79" s="254"/>
      <c r="E79" s="254"/>
      <c r="F79" s="254"/>
      <c r="G79" s="254"/>
      <c r="H79" s="255"/>
      <c r="I79" s="1">
        <v>72</v>
      </c>
      <c r="J79" s="43">
        <f>J80-J81</f>
        <v>30576912</v>
      </c>
      <c r="K79" s="43">
        <f>K80-K81</f>
        <v>36541452</v>
      </c>
    </row>
    <row r="80" spans="1:11" ht="12.75">
      <c r="A80" s="262" t="s">
        <v>160</v>
      </c>
      <c r="B80" s="263"/>
      <c r="C80" s="263"/>
      <c r="D80" s="263"/>
      <c r="E80" s="263"/>
      <c r="F80" s="263"/>
      <c r="G80" s="263"/>
      <c r="H80" s="264"/>
      <c r="I80" s="1">
        <v>73</v>
      </c>
      <c r="J80" s="140">
        <v>30576912</v>
      </c>
      <c r="K80" s="7">
        <v>36541452</v>
      </c>
    </row>
    <row r="81" spans="1:11" ht="12.75">
      <c r="A81" s="262" t="s">
        <v>161</v>
      </c>
      <c r="B81" s="263"/>
      <c r="C81" s="263"/>
      <c r="D81" s="263"/>
      <c r="E81" s="263"/>
      <c r="F81" s="263"/>
      <c r="G81" s="263"/>
      <c r="H81" s="264"/>
      <c r="I81" s="1">
        <v>74</v>
      </c>
      <c r="J81" s="140"/>
      <c r="K81" s="7"/>
    </row>
    <row r="82" spans="1:11" ht="12.75">
      <c r="A82" s="253" t="s">
        <v>226</v>
      </c>
      <c r="B82" s="254"/>
      <c r="C82" s="254"/>
      <c r="D82" s="254"/>
      <c r="E82" s="254"/>
      <c r="F82" s="254"/>
      <c r="G82" s="254"/>
      <c r="H82" s="255"/>
      <c r="I82" s="1">
        <v>75</v>
      </c>
      <c r="J82" s="43">
        <f>J83-J84</f>
        <v>105441776</v>
      </c>
      <c r="K82" s="43">
        <f>K83-K84</f>
        <v>499159070</v>
      </c>
    </row>
    <row r="83" spans="1:11" ht="12.75">
      <c r="A83" s="262" t="s">
        <v>162</v>
      </c>
      <c r="B83" s="263"/>
      <c r="C83" s="263"/>
      <c r="D83" s="263"/>
      <c r="E83" s="263"/>
      <c r="F83" s="263"/>
      <c r="G83" s="263"/>
      <c r="H83" s="264"/>
      <c r="I83" s="1">
        <v>76</v>
      </c>
      <c r="J83" s="140">
        <v>105441776</v>
      </c>
      <c r="K83" s="7">
        <v>499159070</v>
      </c>
    </row>
    <row r="84" spans="1:11" ht="12.75">
      <c r="A84" s="262" t="s">
        <v>163</v>
      </c>
      <c r="B84" s="263"/>
      <c r="C84" s="263"/>
      <c r="D84" s="263"/>
      <c r="E84" s="263"/>
      <c r="F84" s="263"/>
      <c r="G84" s="263"/>
      <c r="H84" s="264"/>
      <c r="I84" s="1">
        <v>77</v>
      </c>
      <c r="J84" s="140"/>
      <c r="K84" s="7"/>
    </row>
    <row r="85" spans="1:11" ht="12.75">
      <c r="A85" s="253" t="s">
        <v>164</v>
      </c>
      <c r="B85" s="254"/>
      <c r="C85" s="254"/>
      <c r="D85" s="254"/>
      <c r="E85" s="254"/>
      <c r="F85" s="254"/>
      <c r="G85" s="254"/>
      <c r="H85" s="255"/>
      <c r="I85" s="1">
        <v>78</v>
      </c>
      <c r="J85" s="140">
        <v>97869</v>
      </c>
      <c r="K85" s="7">
        <v>142948</v>
      </c>
    </row>
    <row r="86" spans="1:11" ht="12.75">
      <c r="A86" s="242" t="s">
        <v>17</v>
      </c>
      <c r="B86" s="243"/>
      <c r="C86" s="243"/>
      <c r="D86" s="243"/>
      <c r="E86" s="243"/>
      <c r="F86" s="243"/>
      <c r="G86" s="243"/>
      <c r="H86" s="244"/>
      <c r="I86" s="1">
        <v>79</v>
      </c>
      <c r="J86" s="43">
        <f>SUM(J87:J89)</f>
        <v>87186</v>
      </c>
      <c r="K86" s="43">
        <f>SUM(K87:K89)</f>
        <v>0</v>
      </c>
    </row>
    <row r="87" spans="1:11" ht="12.75">
      <c r="A87" s="253" t="s">
        <v>121</v>
      </c>
      <c r="B87" s="254"/>
      <c r="C87" s="254"/>
      <c r="D87" s="254"/>
      <c r="E87" s="254"/>
      <c r="F87" s="254"/>
      <c r="G87" s="254"/>
      <c r="H87" s="255"/>
      <c r="I87" s="1">
        <v>80</v>
      </c>
      <c r="J87" s="140"/>
      <c r="K87" s="7"/>
    </row>
    <row r="88" spans="1:11" ht="12.75">
      <c r="A88" s="253" t="s">
        <v>122</v>
      </c>
      <c r="B88" s="254"/>
      <c r="C88" s="254"/>
      <c r="D88" s="254"/>
      <c r="E88" s="254"/>
      <c r="F88" s="254"/>
      <c r="G88" s="254"/>
      <c r="H88" s="255"/>
      <c r="I88" s="1">
        <v>81</v>
      </c>
      <c r="J88" s="140">
        <v>16011</v>
      </c>
      <c r="K88" s="7"/>
    </row>
    <row r="89" spans="1:11" ht="12.75">
      <c r="A89" s="253" t="s">
        <v>123</v>
      </c>
      <c r="B89" s="254"/>
      <c r="C89" s="254"/>
      <c r="D89" s="254"/>
      <c r="E89" s="254"/>
      <c r="F89" s="254"/>
      <c r="G89" s="254"/>
      <c r="H89" s="255"/>
      <c r="I89" s="1">
        <v>82</v>
      </c>
      <c r="J89" s="140">
        <v>71175</v>
      </c>
      <c r="K89" s="7"/>
    </row>
    <row r="90" spans="1:11" ht="12.75">
      <c r="A90" s="242" t="s">
        <v>18</v>
      </c>
      <c r="B90" s="243"/>
      <c r="C90" s="243"/>
      <c r="D90" s="243"/>
      <c r="E90" s="243"/>
      <c r="F90" s="243"/>
      <c r="G90" s="243"/>
      <c r="H90" s="244"/>
      <c r="I90" s="1">
        <v>83</v>
      </c>
      <c r="J90" s="43">
        <f>SUM(J91:J99)</f>
        <v>1331861034</v>
      </c>
      <c r="K90" s="43">
        <f>SUM(K91:K99)</f>
        <v>1406935591</v>
      </c>
    </row>
    <row r="91" spans="1:11" ht="12.75">
      <c r="A91" s="253" t="s">
        <v>124</v>
      </c>
      <c r="B91" s="254"/>
      <c r="C91" s="254"/>
      <c r="D91" s="254"/>
      <c r="E91" s="254"/>
      <c r="F91" s="254"/>
      <c r="G91" s="254"/>
      <c r="H91" s="255"/>
      <c r="I91" s="1">
        <v>84</v>
      </c>
      <c r="J91" s="140"/>
      <c r="K91" s="7"/>
    </row>
    <row r="92" spans="1:11" ht="12.75">
      <c r="A92" s="253" t="s">
        <v>230</v>
      </c>
      <c r="B92" s="254"/>
      <c r="C92" s="254"/>
      <c r="D92" s="254"/>
      <c r="E92" s="254"/>
      <c r="F92" s="254"/>
      <c r="G92" s="254"/>
      <c r="H92" s="255"/>
      <c r="I92" s="1">
        <v>85</v>
      </c>
      <c r="J92" s="140"/>
      <c r="K92" s="7"/>
    </row>
    <row r="93" spans="1:11" ht="12.75">
      <c r="A93" s="253" t="s">
        <v>0</v>
      </c>
      <c r="B93" s="254"/>
      <c r="C93" s="254"/>
      <c r="D93" s="254"/>
      <c r="E93" s="254"/>
      <c r="F93" s="254"/>
      <c r="G93" s="254"/>
      <c r="H93" s="255"/>
      <c r="I93" s="1">
        <v>86</v>
      </c>
      <c r="J93" s="140">
        <v>1306223976</v>
      </c>
      <c r="K93" s="7">
        <v>1383974101</v>
      </c>
    </row>
    <row r="94" spans="1:11" ht="12.75">
      <c r="A94" s="253" t="s">
        <v>231</v>
      </c>
      <c r="B94" s="254"/>
      <c r="C94" s="254"/>
      <c r="D94" s="254"/>
      <c r="E94" s="254"/>
      <c r="F94" s="254"/>
      <c r="G94" s="254"/>
      <c r="H94" s="255"/>
      <c r="I94" s="1">
        <v>87</v>
      </c>
      <c r="J94" s="140"/>
      <c r="K94" s="7"/>
    </row>
    <row r="95" spans="1:11" ht="12.75">
      <c r="A95" s="253" t="s">
        <v>232</v>
      </c>
      <c r="B95" s="254"/>
      <c r="C95" s="254"/>
      <c r="D95" s="254"/>
      <c r="E95" s="254"/>
      <c r="F95" s="254"/>
      <c r="G95" s="254"/>
      <c r="H95" s="255"/>
      <c r="I95" s="1">
        <v>88</v>
      </c>
      <c r="J95" s="140"/>
      <c r="K95" s="7"/>
    </row>
    <row r="96" spans="1:11" ht="12.75">
      <c r="A96" s="253" t="s">
        <v>233</v>
      </c>
      <c r="B96" s="254"/>
      <c r="C96" s="254"/>
      <c r="D96" s="254"/>
      <c r="E96" s="254"/>
      <c r="F96" s="254"/>
      <c r="G96" s="254"/>
      <c r="H96" s="255"/>
      <c r="I96" s="1">
        <v>89</v>
      </c>
      <c r="J96" s="140"/>
      <c r="K96" s="7"/>
    </row>
    <row r="97" spans="1:11" ht="12.75">
      <c r="A97" s="253" t="s">
        <v>86</v>
      </c>
      <c r="B97" s="254"/>
      <c r="C97" s="254"/>
      <c r="D97" s="254"/>
      <c r="E97" s="254"/>
      <c r="F97" s="254"/>
      <c r="G97" s="254"/>
      <c r="H97" s="255"/>
      <c r="I97" s="1">
        <v>90</v>
      </c>
      <c r="J97" s="140"/>
      <c r="K97" s="7"/>
    </row>
    <row r="98" spans="1:11" ht="12.75">
      <c r="A98" s="253" t="s">
        <v>84</v>
      </c>
      <c r="B98" s="254"/>
      <c r="C98" s="254"/>
      <c r="D98" s="254"/>
      <c r="E98" s="254"/>
      <c r="F98" s="254"/>
      <c r="G98" s="254"/>
      <c r="H98" s="255"/>
      <c r="I98" s="1">
        <v>91</v>
      </c>
      <c r="J98" s="140">
        <v>2833087</v>
      </c>
      <c r="K98" s="7">
        <v>3001480</v>
      </c>
    </row>
    <row r="99" spans="1:11" ht="12.75">
      <c r="A99" s="253" t="s">
        <v>85</v>
      </c>
      <c r="B99" s="254"/>
      <c r="C99" s="254"/>
      <c r="D99" s="254"/>
      <c r="E99" s="254"/>
      <c r="F99" s="254"/>
      <c r="G99" s="254"/>
      <c r="H99" s="255"/>
      <c r="I99" s="1">
        <v>92</v>
      </c>
      <c r="J99" s="140">
        <v>22803971</v>
      </c>
      <c r="K99" s="7">
        <v>19960010</v>
      </c>
    </row>
    <row r="100" spans="1:11" ht="12.75">
      <c r="A100" s="242" t="s">
        <v>19</v>
      </c>
      <c r="B100" s="243"/>
      <c r="C100" s="243"/>
      <c r="D100" s="243"/>
      <c r="E100" s="243"/>
      <c r="F100" s="243"/>
      <c r="G100" s="243"/>
      <c r="H100" s="244"/>
      <c r="I100" s="1">
        <v>93</v>
      </c>
      <c r="J100" s="43">
        <f>SUM(J101:J112)</f>
        <v>229556759</v>
      </c>
      <c r="K100" s="43">
        <f>SUM(K101:K112)</f>
        <v>235668345</v>
      </c>
    </row>
    <row r="101" spans="1:11" ht="12.75">
      <c r="A101" s="253" t="s">
        <v>124</v>
      </c>
      <c r="B101" s="254"/>
      <c r="C101" s="254"/>
      <c r="D101" s="254"/>
      <c r="E101" s="254"/>
      <c r="F101" s="254"/>
      <c r="G101" s="254"/>
      <c r="H101" s="255"/>
      <c r="I101" s="1">
        <v>94</v>
      </c>
      <c r="J101" s="140">
        <v>70585</v>
      </c>
      <c r="K101" s="7"/>
    </row>
    <row r="102" spans="1:11" ht="12.75">
      <c r="A102" s="253" t="s">
        <v>230</v>
      </c>
      <c r="B102" s="254"/>
      <c r="C102" s="254"/>
      <c r="D102" s="254"/>
      <c r="E102" s="254"/>
      <c r="F102" s="254"/>
      <c r="G102" s="254"/>
      <c r="H102" s="255"/>
      <c r="I102" s="1">
        <v>95</v>
      </c>
      <c r="J102" s="140"/>
      <c r="K102" s="7"/>
    </row>
    <row r="103" spans="1:11" ht="12.75">
      <c r="A103" s="253" t="s">
        <v>0</v>
      </c>
      <c r="B103" s="254"/>
      <c r="C103" s="254"/>
      <c r="D103" s="254"/>
      <c r="E103" s="254"/>
      <c r="F103" s="254"/>
      <c r="G103" s="254"/>
      <c r="H103" s="255"/>
      <c r="I103" s="1">
        <v>96</v>
      </c>
      <c r="J103" s="140">
        <v>139838023</v>
      </c>
      <c r="K103" s="7">
        <v>33910522</v>
      </c>
    </row>
    <row r="104" spans="1:11" ht="12.75">
      <c r="A104" s="253" t="s">
        <v>231</v>
      </c>
      <c r="B104" s="254"/>
      <c r="C104" s="254"/>
      <c r="D104" s="254"/>
      <c r="E104" s="254"/>
      <c r="F104" s="254"/>
      <c r="G104" s="254"/>
      <c r="H104" s="255"/>
      <c r="I104" s="1">
        <v>97</v>
      </c>
      <c r="J104" s="140">
        <v>14788881</v>
      </c>
      <c r="K104" s="7">
        <v>66910361</v>
      </c>
    </row>
    <row r="105" spans="1:11" ht="12.75">
      <c r="A105" s="253" t="s">
        <v>232</v>
      </c>
      <c r="B105" s="254"/>
      <c r="C105" s="254"/>
      <c r="D105" s="254"/>
      <c r="E105" s="254"/>
      <c r="F105" s="254"/>
      <c r="G105" s="254"/>
      <c r="H105" s="255"/>
      <c r="I105" s="1">
        <v>98</v>
      </c>
      <c r="J105" s="140">
        <v>47731018</v>
      </c>
      <c r="K105" s="7">
        <v>75993118</v>
      </c>
    </row>
    <row r="106" spans="1:11" ht="12.75">
      <c r="A106" s="253" t="s">
        <v>233</v>
      </c>
      <c r="B106" s="254"/>
      <c r="C106" s="254"/>
      <c r="D106" s="254"/>
      <c r="E106" s="254"/>
      <c r="F106" s="254"/>
      <c r="G106" s="254"/>
      <c r="H106" s="255"/>
      <c r="I106" s="1">
        <v>99</v>
      </c>
      <c r="J106" s="140"/>
      <c r="K106" s="7"/>
    </row>
    <row r="107" spans="1:11" ht="12.75">
      <c r="A107" s="253" t="s">
        <v>86</v>
      </c>
      <c r="B107" s="254"/>
      <c r="C107" s="254"/>
      <c r="D107" s="254"/>
      <c r="E107" s="254"/>
      <c r="F107" s="254"/>
      <c r="G107" s="254"/>
      <c r="H107" s="255"/>
      <c r="I107" s="1">
        <v>100</v>
      </c>
      <c r="J107" s="140"/>
      <c r="K107" s="7"/>
    </row>
    <row r="108" spans="1:11" ht="12.75">
      <c r="A108" s="253" t="s">
        <v>87</v>
      </c>
      <c r="B108" s="254"/>
      <c r="C108" s="254"/>
      <c r="D108" s="254"/>
      <c r="E108" s="254"/>
      <c r="F108" s="254"/>
      <c r="G108" s="254"/>
      <c r="H108" s="255"/>
      <c r="I108" s="1">
        <v>101</v>
      </c>
      <c r="J108" s="140">
        <v>15738902</v>
      </c>
      <c r="K108" s="7">
        <v>27504554</v>
      </c>
    </row>
    <row r="109" spans="1:11" ht="12.75">
      <c r="A109" s="253" t="s">
        <v>88</v>
      </c>
      <c r="B109" s="254"/>
      <c r="C109" s="254"/>
      <c r="D109" s="254"/>
      <c r="E109" s="254"/>
      <c r="F109" s="254"/>
      <c r="G109" s="254"/>
      <c r="H109" s="255"/>
      <c r="I109" s="1">
        <v>102</v>
      </c>
      <c r="J109" s="140">
        <v>7870246</v>
      </c>
      <c r="K109" s="7">
        <v>28725989</v>
      </c>
    </row>
    <row r="110" spans="1:11" ht="12.75">
      <c r="A110" s="253" t="s">
        <v>91</v>
      </c>
      <c r="B110" s="254"/>
      <c r="C110" s="254"/>
      <c r="D110" s="254"/>
      <c r="E110" s="254"/>
      <c r="F110" s="254"/>
      <c r="G110" s="254"/>
      <c r="H110" s="255"/>
      <c r="I110" s="1">
        <v>103</v>
      </c>
      <c r="J110" s="140">
        <v>45653</v>
      </c>
      <c r="K110" s="7">
        <v>72403</v>
      </c>
    </row>
    <row r="111" spans="1:11" ht="12.75">
      <c r="A111" s="253" t="s">
        <v>89</v>
      </c>
      <c r="B111" s="254"/>
      <c r="C111" s="254"/>
      <c r="D111" s="254"/>
      <c r="E111" s="254"/>
      <c r="F111" s="254"/>
      <c r="G111" s="254"/>
      <c r="H111" s="255"/>
      <c r="I111" s="1">
        <v>104</v>
      </c>
      <c r="J111" s="140">
        <v>2832</v>
      </c>
      <c r="K111" s="7"/>
    </row>
    <row r="112" spans="1:11" ht="12.75">
      <c r="A112" s="253" t="s">
        <v>90</v>
      </c>
      <c r="B112" s="254"/>
      <c r="C112" s="254"/>
      <c r="D112" s="254"/>
      <c r="E112" s="254"/>
      <c r="F112" s="254"/>
      <c r="G112" s="254"/>
      <c r="H112" s="255"/>
      <c r="I112" s="1">
        <v>105</v>
      </c>
      <c r="J112" s="140">
        <v>3470619</v>
      </c>
      <c r="K112" s="7">
        <v>2551398</v>
      </c>
    </row>
    <row r="113" spans="1:11" ht="12.75">
      <c r="A113" s="242" t="s">
        <v>1</v>
      </c>
      <c r="B113" s="243"/>
      <c r="C113" s="243"/>
      <c r="D113" s="243"/>
      <c r="E113" s="243"/>
      <c r="F113" s="243"/>
      <c r="G113" s="243"/>
      <c r="H113" s="244"/>
      <c r="I113" s="1">
        <v>106</v>
      </c>
      <c r="J113" s="140">
        <v>103423034</v>
      </c>
      <c r="K113" s="7">
        <v>119111112</v>
      </c>
    </row>
    <row r="114" spans="1:11" ht="12.75">
      <c r="A114" s="242" t="s">
        <v>23</v>
      </c>
      <c r="B114" s="243"/>
      <c r="C114" s="243"/>
      <c r="D114" s="243"/>
      <c r="E114" s="243"/>
      <c r="F114" s="243"/>
      <c r="G114" s="243"/>
      <c r="H114" s="244"/>
      <c r="I114" s="1">
        <v>107</v>
      </c>
      <c r="J114" s="43">
        <f>J69+J86+J90+J100+J113</f>
        <v>3566618693</v>
      </c>
      <c r="K114" s="43">
        <f>K69+K86+K90+K100+K113</f>
        <v>4058978298</v>
      </c>
    </row>
    <row r="115" spans="1:11" ht="12.75">
      <c r="A115" s="267" t="s">
        <v>50</v>
      </c>
      <c r="B115" s="268"/>
      <c r="C115" s="268"/>
      <c r="D115" s="268"/>
      <c r="E115" s="268"/>
      <c r="F115" s="268"/>
      <c r="G115" s="268"/>
      <c r="H115" s="269"/>
      <c r="I115" s="2">
        <v>108</v>
      </c>
      <c r="J115" s="141">
        <v>54717679</v>
      </c>
      <c r="K115" s="8">
        <v>54657377</v>
      </c>
    </row>
    <row r="116" spans="1:12" ht="12.75">
      <c r="A116" s="259" t="s">
        <v>296</v>
      </c>
      <c r="B116" s="270"/>
      <c r="C116" s="270"/>
      <c r="D116" s="270"/>
      <c r="E116" s="270"/>
      <c r="F116" s="270"/>
      <c r="G116" s="270"/>
      <c r="H116" s="270"/>
      <c r="I116" s="271"/>
      <c r="J116" s="271"/>
      <c r="K116" s="272"/>
      <c r="L116" s="138"/>
    </row>
    <row r="117" spans="1:12" ht="12.75">
      <c r="A117" s="239" t="s">
        <v>176</v>
      </c>
      <c r="B117" s="240"/>
      <c r="C117" s="240"/>
      <c r="D117" s="240"/>
      <c r="E117" s="240"/>
      <c r="F117" s="240"/>
      <c r="G117" s="240"/>
      <c r="H117" s="240"/>
      <c r="I117" s="273"/>
      <c r="J117" s="273"/>
      <c r="K117" s="274"/>
      <c r="L117" s="138"/>
    </row>
    <row r="118" spans="1:12" ht="12.75">
      <c r="A118" s="253" t="s">
        <v>8</v>
      </c>
      <c r="B118" s="254"/>
      <c r="C118" s="254"/>
      <c r="D118" s="254"/>
      <c r="E118" s="254"/>
      <c r="F118" s="254"/>
      <c r="G118" s="254"/>
      <c r="H118" s="255"/>
      <c r="I118" s="1">
        <v>109</v>
      </c>
      <c r="J118" s="7">
        <f>+J69-J119</f>
        <v>1901592811</v>
      </c>
      <c r="K118" s="7">
        <f>+K69-K119</f>
        <v>2297120302</v>
      </c>
      <c r="L118" s="138"/>
    </row>
    <row r="119" spans="1:12" ht="12.75">
      <c r="A119" s="275" t="s">
        <v>9</v>
      </c>
      <c r="B119" s="276"/>
      <c r="C119" s="276"/>
      <c r="D119" s="276"/>
      <c r="E119" s="276"/>
      <c r="F119" s="276"/>
      <c r="G119" s="276"/>
      <c r="H119" s="277"/>
      <c r="I119" s="4">
        <v>110</v>
      </c>
      <c r="J119" s="8">
        <f>+J85</f>
        <v>97869</v>
      </c>
      <c r="K119" s="8">
        <f>+K85</f>
        <v>142948</v>
      </c>
      <c r="L119" s="138"/>
    </row>
    <row r="120" spans="1:12" ht="12.75">
      <c r="A120" s="278" t="s">
        <v>297</v>
      </c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138"/>
    </row>
    <row r="121" spans="1:12" ht="12.75">
      <c r="A121" s="265"/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119"/>
    </row>
    <row r="123" spans="10:12" ht="12.75">
      <c r="J123" s="117"/>
      <c r="K123" s="117"/>
      <c r="L123" s="121"/>
    </row>
    <row r="124" spans="10:12" ht="12.75">
      <c r="J124" s="118">
        <f>+J114-J66</f>
        <v>0</v>
      </c>
      <c r="K124" s="135">
        <f>+K114-K66</f>
        <v>0</v>
      </c>
      <c r="L124" s="121"/>
    </row>
    <row r="125" spans="10:12" ht="12.75">
      <c r="J125" s="117"/>
      <c r="K125" s="117"/>
      <c r="L125" s="121"/>
    </row>
    <row r="126" spans="10:12" ht="12.75">
      <c r="J126" s="117"/>
      <c r="K126" s="117"/>
      <c r="L126" s="121"/>
    </row>
    <row r="127" ht="12.75">
      <c r="K127" s="11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J1:J9 J16 J26 J35 J40:J41 J49:K49 J56 J66 J68:J69 J79:L79 L80:L65536 J86 J90 J100 J114 J116:J117 J120:K65536 K74:K78 M1:IV65536 J82 L1:L78 K50:K69 J72:K72 K1:K48 K80:K117"/>
    <dataValidation type="whole" operator="greaterThanOrEqual" allowBlank="1" showInputMessage="1" showErrorMessage="1" errorTitle="Pogrešan unos" error="Mogu se unijeti samo cjelobrojne pozitivne vrijednosti." sqref="J101:J113 J10:J15 J17:J25 J27:J34 J36:J39 J42:J48 J50:J55 J57:J65 J67 J70:K70 J73:J77 J80:J81 J83:J84 J87:J89 J91:J99 J115 K7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9">
      <selection activeCell="L45" sqref="L45"/>
    </sheetView>
  </sheetViews>
  <sheetFormatPr defaultColWidth="9.140625" defaultRowHeight="12.75"/>
  <cols>
    <col min="1" max="9" width="9.140625" style="42" customWidth="1"/>
    <col min="10" max="10" width="13.00390625" style="42" customWidth="1"/>
    <col min="11" max="11" width="11.8515625" style="42" customWidth="1"/>
    <col min="12" max="12" width="12.57421875" style="42" customWidth="1"/>
    <col min="13" max="13" width="12.00390625" style="42" customWidth="1"/>
    <col min="14" max="16384" width="9.140625" style="42" customWidth="1"/>
  </cols>
  <sheetData>
    <row r="1" spans="1:13" ht="12.75" customHeight="1">
      <c r="A1" s="298" t="s">
        <v>146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12.75" customHeight="1">
      <c r="A2" s="295" t="s">
        <v>391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7"/>
    </row>
    <row r="3" spans="1:13" ht="12.75" customHeight="1">
      <c r="A3" s="280" t="s">
        <v>342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ht="23.25">
      <c r="A4" s="283" t="s">
        <v>52</v>
      </c>
      <c r="B4" s="283"/>
      <c r="C4" s="283"/>
      <c r="D4" s="283"/>
      <c r="E4" s="283"/>
      <c r="F4" s="283"/>
      <c r="G4" s="283"/>
      <c r="H4" s="283"/>
      <c r="I4" s="48" t="s">
        <v>266</v>
      </c>
      <c r="J4" s="284" t="s">
        <v>304</v>
      </c>
      <c r="K4" s="284"/>
      <c r="L4" s="284" t="s">
        <v>305</v>
      </c>
      <c r="M4" s="284"/>
    </row>
    <row r="5" spans="1:13" ht="12.75">
      <c r="A5" s="283"/>
      <c r="B5" s="283"/>
      <c r="C5" s="283"/>
      <c r="D5" s="283"/>
      <c r="E5" s="283"/>
      <c r="F5" s="283"/>
      <c r="G5" s="283"/>
      <c r="H5" s="283"/>
      <c r="I5" s="48"/>
      <c r="J5" s="50" t="s">
        <v>300</v>
      </c>
      <c r="K5" s="50" t="s">
        <v>301</v>
      </c>
      <c r="L5" s="50" t="s">
        <v>300</v>
      </c>
      <c r="M5" s="50" t="s">
        <v>301</v>
      </c>
    </row>
    <row r="6" spans="1:13" ht="12.75">
      <c r="A6" s="284">
        <v>1</v>
      </c>
      <c r="B6" s="284"/>
      <c r="C6" s="284"/>
      <c r="D6" s="284"/>
      <c r="E6" s="284"/>
      <c r="F6" s="284"/>
      <c r="G6" s="284"/>
      <c r="H6" s="284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39" t="s">
        <v>24</v>
      </c>
      <c r="B7" s="240"/>
      <c r="C7" s="240"/>
      <c r="D7" s="240"/>
      <c r="E7" s="240"/>
      <c r="F7" s="240"/>
      <c r="G7" s="240"/>
      <c r="H7" s="241"/>
      <c r="I7" s="3">
        <v>111</v>
      </c>
      <c r="J7" s="44">
        <f>SUM(J8:J9)</f>
        <v>1222932767</v>
      </c>
      <c r="K7" s="44">
        <f>SUM(K8:K9)</f>
        <v>867522782</v>
      </c>
      <c r="L7" s="44">
        <f>SUM(L8:L9)</f>
        <v>1405912098</v>
      </c>
      <c r="M7" s="44">
        <f>SUM(M8:M9)</f>
        <v>970706974</v>
      </c>
    </row>
    <row r="8" spans="1:13" ht="12.75">
      <c r="A8" s="242" t="s">
        <v>144</v>
      </c>
      <c r="B8" s="243"/>
      <c r="C8" s="243"/>
      <c r="D8" s="243"/>
      <c r="E8" s="243"/>
      <c r="F8" s="243"/>
      <c r="G8" s="243"/>
      <c r="H8" s="244"/>
      <c r="I8" s="1">
        <v>112</v>
      </c>
      <c r="J8" s="7">
        <v>1204362692</v>
      </c>
      <c r="K8" s="7">
        <f>+J8-342821905</f>
        <v>861540787</v>
      </c>
      <c r="L8" s="7">
        <v>1382496771</v>
      </c>
      <c r="M8" s="7">
        <f>+L8-419648604</f>
        <v>962848167</v>
      </c>
    </row>
    <row r="9" spans="1:13" ht="12.75">
      <c r="A9" s="242" t="s">
        <v>95</v>
      </c>
      <c r="B9" s="243"/>
      <c r="C9" s="243"/>
      <c r="D9" s="243"/>
      <c r="E9" s="243"/>
      <c r="F9" s="243"/>
      <c r="G9" s="243"/>
      <c r="H9" s="244"/>
      <c r="I9" s="1">
        <v>113</v>
      </c>
      <c r="J9" s="7">
        <f>1730115+16839960</f>
        <v>18570075</v>
      </c>
      <c r="K9" s="7">
        <f>+J9-12588080</f>
        <v>5981995</v>
      </c>
      <c r="L9" s="7">
        <f>1945358+21469969</f>
        <v>23415327</v>
      </c>
      <c r="M9" s="7">
        <f>+L9-15556520</f>
        <v>7858807</v>
      </c>
    </row>
    <row r="10" spans="1:13" ht="12.75">
      <c r="A10" s="242" t="s">
        <v>12</v>
      </c>
      <c r="B10" s="243"/>
      <c r="C10" s="243"/>
      <c r="D10" s="243"/>
      <c r="E10" s="243"/>
      <c r="F10" s="243"/>
      <c r="G10" s="243"/>
      <c r="H10" s="244"/>
      <c r="I10" s="1">
        <v>114</v>
      </c>
      <c r="J10" s="43">
        <f>J11+J12+J16+J20+J21+J22+J25+J26</f>
        <v>845691525</v>
      </c>
      <c r="K10" s="43">
        <f>K11+K12+K16+K20+K21+K22+K25+K26</f>
        <v>405276572</v>
      </c>
      <c r="L10" s="43">
        <f>L11+L12+L16+L20+L21+L22+L25+L26</f>
        <v>946313694</v>
      </c>
      <c r="M10" s="43">
        <f>M11+M12+M16+M20+M21+M22+M25+M26</f>
        <v>465976333</v>
      </c>
    </row>
    <row r="11" spans="1:13" ht="12.75">
      <c r="A11" s="242" t="s">
        <v>96</v>
      </c>
      <c r="B11" s="243"/>
      <c r="C11" s="243"/>
      <c r="D11" s="243"/>
      <c r="E11" s="243"/>
      <c r="F11" s="243"/>
      <c r="G11" s="243"/>
      <c r="H11" s="244"/>
      <c r="I11" s="1">
        <v>115</v>
      </c>
      <c r="J11" s="7"/>
      <c r="K11" s="7"/>
      <c r="L11" s="7"/>
      <c r="M11" s="7"/>
    </row>
    <row r="12" spans="1:13" ht="12.75">
      <c r="A12" s="242" t="s">
        <v>20</v>
      </c>
      <c r="B12" s="243"/>
      <c r="C12" s="243"/>
      <c r="D12" s="243"/>
      <c r="E12" s="243"/>
      <c r="F12" s="243"/>
      <c r="G12" s="243"/>
      <c r="H12" s="244"/>
      <c r="I12" s="1">
        <v>116</v>
      </c>
      <c r="J12" s="43">
        <f>SUM(J13:J15)</f>
        <v>332950244</v>
      </c>
      <c r="K12" s="43">
        <f>SUM(K13:K15)</f>
        <v>185798997</v>
      </c>
      <c r="L12" s="43">
        <f>SUM(L13:L15)</f>
        <v>359946104</v>
      </c>
      <c r="M12" s="43">
        <f>SUM(M13:M15)</f>
        <v>211774917</v>
      </c>
    </row>
    <row r="13" spans="1:13" ht="12.75">
      <c r="A13" s="253" t="s">
        <v>138</v>
      </c>
      <c r="B13" s="254"/>
      <c r="C13" s="254"/>
      <c r="D13" s="254"/>
      <c r="E13" s="254"/>
      <c r="F13" s="254"/>
      <c r="G13" s="254"/>
      <c r="H13" s="255"/>
      <c r="I13" s="1">
        <v>117</v>
      </c>
      <c r="J13" s="7">
        <v>185163228</v>
      </c>
      <c r="K13" s="7">
        <f>+J13-80644792</f>
        <v>104518436</v>
      </c>
      <c r="L13" s="7">
        <v>207874892</v>
      </c>
      <c r="M13" s="7">
        <f>+L13-91528406</f>
        <v>116346486</v>
      </c>
    </row>
    <row r="14" spans="1:13" ht="12.75">
      <c r="A14" s="253" t="s">
        <v>139</v>
      </c>
      <c r="B14" s="254"/>
      <c r="C14" s="254"/>
      <c r="D14" s="254"/>
      <c r="E14" s="254"/>
      <c r="F14" s="254"/>
      <c r="G14" s="254"/>
      <c r="H14" s="255"/>
      <c r="I14" s="1">
        <v>118</v>
      </c>
      <c r="J14" s="7">
        <v>1370244</v>
      </c>
      <c r="K14" s="7">
        <f>+J14-391622</f>
        <v>978622</v>
      </c>
      <c r="L14" s="7">
        <v>2235915</v>
      </c>
      <c r="M14" s="7">
        <f>+L14-565037</f>
        <v>1670878</v>
      </c>
    </row>
    <row r="15" spans="1:13" ht="12.75">
      <c r="A15" s="253" t="s">
        <v>54</v>
      </c>
      <c r="B15" s="254"/>
      <c r="C15" s="254"/>
      <c r="D15" s="254"/>
      <c r="E15" s="254"/>
      <c r="F15" s="254"/>
      <c r="G15" s="254"/>
      <c r="H15" s="255"/>
      <c r="I15" s="1">
        <v>119</v>
      </c>
      <c r="J15" s="7">
        <v>146416772</v>
      </c>
      <c r="K15" s="7">
        <f>+J15-66114833</f>
        <v>80301939</v>
      </c>
      <c r="L15" s="7">
        <v>149835297</v>
      </c>
      <c r="M15" s="7">
        <f>+L15-56077744</f>
        <v>93757553</v>
      </c>
    </row>
    <row r="16" spans="1:13" ht="12.75">
      <c r="A16" s="242" t="s">
        <v>21</v>
      </c>
      <c r="B16" s="243"/>
      <c r="C16" s="243"/>
      <c r="D16" s="243"/>
      <c r="E16" s="243"/>
      <c r="F16" s="243"/>
      <c r="G16" s="243"/>
      <c r="H16" s="244"/>
      <c r="I16" s="1">
        <v>120</v>
      </c>
      <c r="J16" s="43">
        <f>SUM(J17:J19)</f>
        <v>238514510</v>
      </c>
      <c r="K16" s="43">
        <f>SUM(K17:K19)</f>
        <v>112020256</v>
      </c>
      <c r="L16" s="43">
        <f>SUM(L17:L19)</f>
        <v>288972289</v>
      </c>
      <c r="M16" s="43">
        <f>SUM(M17:M19)</f>
        <v>143373839</v>
      </c>
    </row>
    <row r="17" spans="1:13" ht="12.75">
      <c r="A17" s="253" t="s">
        <v>55</v>
      </c>
      <c r="B17" s="254"/>
      <c r="C17" s="254"/>
      <c r="D17" s="254"/>
      <c r="E17" s="254"/>
      <c r="F17" s="254"/>
      <c r="G17" s="254"/>
      <c r="H17" s="255"/>
      <c r="I17" s="1">
        <v>121</v>
      </c>
      <c r="J17" s="7">
        <v>143213320</v>
      </c>
      <c r="K17" s="7">
        <f>+J17-75441730</f>
        <v>67771590</v>
      </c>
      <c r="L17" s="7">
        <v>181108553</v>
      </c>
      <c r="M17" s="7">
        <f>+L17-88067739</f>
        <v>93040814</v>
      </c>
    </row>
    <row r="18" spans="1:13" ht="12.75">
      <c r="A18" s="253" t="s">
        <v>56</v>
      </c>
      <c r="B18" s="254"/>
      <c r="C18" s="254"/>
      <c r="D18" s="254"/>
      <c r="E18" s="254"/>
      <c r="F18" s="254"/>
      <c r="G18" s="254"/>
      <c r="H18" s="255"/>
      <c r="I18" s="1">
        <v>122</v>
      </c>
      <c r="J18" s="7">
        <v>61406239</v>
      </c>
      <c r="K18" s="7">
        <f>+J18-33047039</f>
        <v>28359200</v>
      </c>
      <c r="L18" s="7">
        <v>68129422</v>
      </c>
      <c r="M18" s="7">
        <f>+L18-35959658</f>
        <v>32169764</v>
      </c>
    </row>
    <row r="19" spans="1:13" ht="12.75">
      <c r="A19" s="253" t="s">
        <v>57</v>
      </c>
      <c r="B19" s="254"/>
      <c r="C19" s="254"/>
      <c r="D19" s="254"/>
      <c r="E19" s="254"/>
      <c r="F19" s="254"/>
      <c r="G19" s="254"/>
      <c r="H19" s="255"/>
      <c r="I19" s="1">
        <v>123</v>
      </c>
      <c r="J19" s="7">
        <v>33894951</v>
      </c>
      <c r="K19" s="7">
        <f>+J19-18005485</f>
        <v>15889466</v>
      </c>
      <c r="L19" s="7">
        <v>39734314</v>
      </c>
      <c r="M19" s="7">
        <f>+L19-21571053</f>
        <v>18163261</v>
      </c>
    </row>
    <row r="20" spans="1:13" ht="12.75">
      <c r="A20" s="242" t="s">
        <v>97</v>
      </c>
      <c r="B20" s="243"/>
      <c r="C20" s="243"/>
      <c r="D20" s="243"/>
      <c r="E20" s="243"/>
      <c r="F20" s="243"/>
      <c r="G20" s="243"/>
      <c r="H20" s="244"/>
      <c r="I20" s="1">
        <v>124</v>
      </c>
      <c r="J20" s="7">
        <v>177949360</v>
      </c>
      <c r="K20" s="7">
        <f>+J20-114797426</f>
        <v>63151934</v>
      </c>
      <c r="L20" s="7">
        <v>197103933</v>
      </c>
      <c r="M20" s="7">
        <f>+L20-131402096</f>
        <v>65701837</v>
      </c>
    </row>
    <row r="21" spans="1:13" ht="12.75">
      <c r="A21" s="242" t="s">
        <v>98</v>
      </c>
      <c r="B21" s="243"/>
      <c r="C21" s="243"/>
      <c r="D21" s="243"/>
      <c r="E21" s="243"/>
      <c r="F21" s="243"/>
      <c r="G21" s="243"/>
      <c r="H21" s="244"/>
      <c r="I21" s="1">
        <v>125</v>
      </c>
      <c r="J21" s="7">
        <v>87024041</v>
      </c>
      <c r="K21" s="7">
        <f>+J21-47403991</f>
        <v>39620050</v>
      </c>
      <c r="L21" s="7">
        <v>89863787</v>
      </c>
      <c r="M21" s="7">
        <f>+L21-50855450</f>
        <v>39008337</v>
      </c>
    </row>
    <row r="22" spans="1:13" ht="12.75">
      <c r="A22" s="242" t="s">
        <v>22</v>
      </c>
      <c r="B22" s="243"/>
      <c r="C22" s="243"/>
      <c r="D22" s="243"/>
      <c r="E22" s="243"/>
      <c r="F22" s="243"/>
      <c r="G22" s="243"/>
      <c r="H22" s="244"/>
      <c r="I22" s="1">
        <v>126</v>
      </c>
      <c r="J22" s="43">
        <f>SUM(J23:J24)</f>
        <v>711709</v>
      </c>
      <c r="K22" s="43">
        <f>SUM(K23:K24)</f>
        <v>475902</v>
      </c>
      <c r="L22" s="43">
        <f>SUM(L23:L24)</f>
        <v>271483</v>
      </c>
      <c r="M22" s="43">
        <f>SUM(M23:M24)</f>
        <v>229733</v>
      </c>
    </row>
    <row r="23" spans="1:13" ht="12.75">
      <c r="A23" s="253" t="s">
        <v>129</v>
      </c>
      <c r="B23" s="254"/>
      <c r="C23" s="254"/>
      <c r="D23" s="254"/>
      <c r="E23" s="254"/>
      <c r="F23" s="254"/>
      <c r="G23" s="254"/>
      <c r="H23" s="255"/>
      <c r="I23" s="1">
        <v>127</v>
      </c>
      <c r="J23" s="7"/>
      <c r="K23" s="7"/>
      <c r="L23" s="7"/>
      <c r="M23" s="7"/>
    </row>
    <row r="24" spans="1:13" ht="12.75">
      <c r="A24" s="253" t="s">
        <v>130</v>
      </c>
      <c r="B24" s="254"/>
      <c r="C24" s="254"/>
      <c r="D24" s="254"/>
      <c r="E24" s="254"/>
      <c r="F24" s="254"/>
      <c r="G24" s="254"/>
      <c r="H24" s="255"/>
      <c r="I24" s="1">
        <v>128</v>
      </c>
      <c r="J24" s="7">
        <v>711709</v>
      </c>
      <c r="K24" s="7">
        <f>+J24-235807</f>
        <v>475902</v>
      </c>
      <c r="L24" s="7">
        <v>271483</v>
      </c>
      <c r="M24" s="7">
        <f>+L24-41750</f>
        <v>229733</v>
      </c>
    </row>
    <row r="25" spans="1:13" ht="12.75">
      <c r="A25" s="242" t="s">
        <v>99</v>
      </c>
      <c r="B25" s="243"/>
      <c r="C25" s="243"/>
      <c r="D25" s="243"/>
      <c r="E25" s="243"/>
      <c r="F25" s="243"/>
      <c r="G25" s="243"/>
      <c r="H25" s="244"/>
      <c r="I25" s="1">
        <v>129</v>
      </c>
      <c r="J25" s="7"/>
      <c r="K25" s="7"/>
      <c r="L25" s="7"/>
      <c r="M25" s="7"/>
    </row>
    <row r="26" spans="1:13" ht="12.75">
      <c r="A26" s="242" t="s">
        <v>43</v>
      </c>
      <c r="B26" s="243"/>
      <c r="C26" s="243"/>
      <c r="D26" s="243"/>
      <c r="E26" s="243"/>
      <c r="F26" s="243"/>
      <c r="G26" s="243"/>
      <c r="H26" s="244"/>
      <c r="I26" s="1">
        <v>130</v>
      </c>
      <c r="J26" s="7">
        <v>8541661</v>
      </c>
      <c r="K26" s="7">
        <f>+J26-4332228</f>
        <v>4209433</v>
      </c>
      <c r="L26" s="7">
        <v>10156098</v>
      </c>
      <c r="M26" s="7">
        <f>+L26-4268428</f>
        <v>5887670</v>
      </c>
    </row>
    <row r="27" spans="1:13" ht="12.75">
      <c r="A27" s="242" t="s">
        <v>202</v>
      </c>
      <c r="B27" s="243"/>
      <c r="C27" s="243"/>
      <c r="D27" s="243"/>
      <c r="E27" s="243"/>
      <c r="F27" s="243"/>
      <c r="G27" s="243"/>
      <c r="H27" s="244"/>
      <c r="I27" s="1">
        <v>131</v>
      </c>
      <c r="J27" s="43">
        <f>SUM(J28:J32)</f>
        <v>30340779</v>
      </c>
      <c r="K27" s="43">
        <f>SUM(K28:K32)</f>
        <v>13372108</v>
      </c>
      <c r="L27" s="43">
        <f>SUM(L28:L32)</f>
        <v>81453879</v>
      </c>
      <c r="M27" s="43">
        <f>SUM(M28:M32)</f>
        <v>9495133</v>
      </c>
    </row>
    <row r="28" spans="1:13" ht="12.75">
      <c r="A28" s="285" t="s">
        <v>346</v>
      </c>
      <c r="B28" s="286"/>
      <c r="C28" s="286"/>
      <c r="D28" s="286"/>
      <c r="E28" s="286"/>
      <c r="F28" s="286"/>
      <c r="G28" s="286"/>
      <c r="H28" s="287"/>
      <c r="I28" s="1">
        <v>132</v>
      </c>
      <c r="J28" s="7"/>
      <c r="K28" s="7"/>
      <c r="L28" s="7"/>
      <c r="M28" s="7"/>
    </row>
    <row r="29" spans="1:13" ht="12.75">
      <c r="A29" s="285" t="s">
        <v>347</v>
      </c>
      <c r="B29" s="286"/>
      <c r="C29" s="286"/>
      <c r="D29" s="286"/>
      <c r="E29" s="286"/>
      <c r="F29" s="286"/>
      <c r="G29" s="286"/>
      <c r="H29" s="287"/>
      <c r="I29" s="1">
        <v>133</v>
      </c>
      <c r="J29" s="7">
        <v>24916991</v>
      </c>
      <c r="K29" s="7">
        <f>+J29-12694032</f>
        <v>12222959</v>
      </c>
      <c r="L29" s="7">
        <v>35594645</v>
      </c>
      <c r="M29" s="7">
        <f>+L29-29112485</f>
        <v>6482160</v>
      </c>
    </row>
    <row r="30" spans="1:13" ht="12.75">
      <c r="A30" s="242" t="s">
        <v>131</v>
      </c>
      <c r="B30" s="243"/>
      <c r="C30" s="243"/>
      <c r="D30" s="243"/>
      <c r="E30" s="243"/>
      <c r="F30" s="243"/>
      <c r="G30" s="243"/>
      <c r="H30" s="244"/>
      <c r="I30" s="1">
        <v>134</v>
      </c>
      <c r="J30" s="7"/>
      <c r="K30" s="7"/>
      <c r="L30" s="7"/>
      <c r="M30" s="7"/>
    </row>
    <row r="31" spans="1:13" ht="12.75">
      <c r="A31" s="242" t="s">
        <v>212</v>
      </c>
      <c r="B31" s="243"/>
      <c r="C31" s="243"/>
      <c r="D31" s="243"/>
      <c r="E31" s="243"/>
      <c r="F31" s="243"/>
      <c r="G31" s="243"/>
      <c r="H31" s="244"/>
      <c r="I31" s="1">
        <v>135</v>
      </c>
      <c r="J31" s="7">
        <v>4059944</v>
      </c>
      <c r="K31" s="7">
        <f>+J31-3353518</f>
        <v>706426</v>
      </c>
      <c r="L31" s="7">
        <v>8150742</v>
      </c>
      <c r="M31" s="7">
        <f>+L31-5873651</f>
        <v>2277091</v>
      </c>
    </row>
    <row r="32" spans="1:13" ht="12.75">
      <c r="A32" s="242" t="s">
        <v>132</v>
      </c>
      <c r="B32" s="243"/>
      <c r="C32" s="243"/>
      <c r="D32" s="243"/>
      <c r="E32" s="243"/>
      <c r="F32" s="243"/>
      <c r="G32" s="243"/>
      <c r="H32" s="244"/>
      <c r="I32" s="1">
        <v>136</v>
      </c>
      <c r="J32" s="7">
        <v>1363844</v>
      </c>
      <c r="K32" s="7">
        <f>+J32-921121</f>
        <v>442723</v>
      </c>
      <c r="L32" s="7">
        <v>37708492</v>
      </c>
      <c r="M32" s="7">
        <f>+L32-36972610</f>
        <v>735882</v>
      </c>
    </row>
    <row r="33" spans="1:13" ht="12.75">
      <c r="A33" s="242" t="s">
        <v>203</v>
      </c>
      <c r="B33" s="243"/>
      <c r="C33" s="243"/>
      <c r="D33" s="243"/>
      <c r="E33" s="243"/>
      <c r="F33" s="243"/>
      <c r="G33" s="243"/>
      <c r="H33" s="244"/>
      <c r="I33" s="1">
        <v>137</v>
      </c>
      <c r="J33" s="43">
        <f>SUM(J34:J37)</f>
        <v>62688864</v>
      </c>
      <c r="K33" s="43">
        <f>SUM(K34:K37)</f>
        <v>21462847</v>
      </c>
      <c r="L33" s="43">
        <f>SUM(L34:L37)</f>
        <v>43807787</v>
      </c>
      <c r="M33" s="43">
        <f>SUM(M34:M37)</f>
        <v>14323039</v>
      </c>
    </row>
    <row r="34" spans="1:13" ht="12.75">
      <c r="A34" s="242" t="s">
        <v>58</v>
      </c>
      <c r="B34" s="243"/>
      <c r="C34" s="243"/>
      <c r="D34" s="243"/>
      <c r="E34" s="243"/>
      <c r="F34" s="243"/>
      <c r="G34" s="243"/>
      <c r="H34" s="244"/>
      <c r="I34" s="1">
        <v>138</v>
      </c>
      <c r="J34" s="7"/>
      <c r="K34" s="7"/>
      <c r="L34" s="7"/>
      <c r="M34" s="7"/>
    </row>
    <row r="35" spans="1:13" ht="12.75">
      <c r="A35" s="285" t="s">
        <v>348</v>
      </c>
      <c r="B35" s="286"/>
      <c r="C35" s="286"/>
      <c r="D35" s="286"/>
      <c r="E35" s="286"/>
      <c r="F35" s="286"/>
      <c r="G35" s="286"/>
      <c r="H35" s="287"/>
      <c r="I35" s="1">
        <v>139</v>
      </c>
      <c r="J35" s="7">
        <v>57808168</v>
      </c>
      <c r="K35" s="7">
        <f>+J35-39196488</f>
        <v>18611680</v>
      </c>
      <c r="L35" s="7">
        <v>33082695</v>
      </c>
      <c r="M35" s="7">
        <f>+L35-22995327</f>
        <v>10087368</v>
      </c>
    </row>
    <row r="36" spans="1:13" ht="12.75">
      <c r="A36" s="242" t="s">
        <v>213</v>
      </c>
      <c r="B36" s="243"/>
      <c r="C36" s="243"/>
      <c r="D36" s="243"/>
      <c r="E36" s="243"/>
      <c r="F36" s="243"/>
      <c r="G36" s="243"/>
      <c r="H36" s="244"/>
      <c r="I36" s="1">
        <v>140</v>
      </c>
      <c r="J36" s="7">
        <v>4450709</v>
      </c>
      <c r="K36" s="7">
        <f>+J36-1671778</f>
        <v>2778931</v>
      </c>
      <c r="L36" s="7">
        <v>7293756</v>
      </c>
      <c r="M36" s="7">
        <f>+L36-4926588</f>
        <v>2367168</v>
      </c>
    </row>
    <row r="37" spans="1:13" ht="12.75">
      <c r="A37" s="242" t="s">
        <v>59</v>
      </c>
      <c r="B37" s="243"/>
      <c r="C37" s="243"/>
      <c r="D37" s="243"/>
      <c r="E37" s="243"/>
      <c r="F37" s="243"/>
      <c r="G37" s="243"/>
      <c r="H37" s="244"/>
      <c r="I37" s="1">
        <v>141</v>
      </c>
      <c r="J37" s="7">
        <v>429987</v>
      </c>
      <c r="K37" s="7">
        <f>+J37-357751</f>
        <v>72236</v>
      </c>
      <c r="L37" s="7">
        <v>3431336</v>
      </c>
      <c r="M37" s="7">
        <f>+L37-1562833</f>
        <v>1868503</v>
      </c>
    </row>
    <row r="38" spans="1:13" ht="12.75">
      <c r="A38" s="242" t="s">
        <v>184</v>
      </c>
      <c r="B38" s="243"/>
      <c r="C38" s="243"/>
      <c r="D38" s="243"/>
      <c r="E38" s="243"/>
      <c r="F38" s="243"/>
      <c r="G38" s="243"/>
      <c r="H38" s="244"/>
      <c r="I38" s="1">
        <v>142</v>
      </c>
      <c r="J38" s="7"/>
      <c r="K38" s="7"/>
      <c r="L38" s="7"/>
      <c r="M38" s="7"/>
    </row>
    <row r="39" spans="1:13" ht="12.75">
      <c r="A39" s="242" t="s">
        <v>185</v>
      </c>
      <c r="B39" s="243"/>
      <c r="C39" s="243"/>
      <c r="D39" s="243"/>
      <c r="E39" s="243"/>
      <c r="F39" s="243"/>
      <c r="G39" s="243"/>
      <c r="H39" s="244"/>
      <c r="I39" s="1">
        <v>143</v>
      </c>
      <c r="J39" s="7"/>
      <c r="K39" s="7"/>
      <c r="L39" s="7"/>
      <c r="M39" s="7"/>
    </row>
    <row r="40" spans="1:13" ht="12.75">
      <c r="A40" s="242" t="s">
        <v>214</v>
      </c>
      <c r="B40" s="243"/>
      <c r="C40" s="243"/>
      <c r="D40" s="243"/>
      <c r="E40" s="243"/>
      <c r="F40" s="243"/>
      <c r="G40" s="243"/>
      <c r="H40" s="244"/>
      <c r="I40" s="1">
        <v>144</v>
      </c>
      <c r="J40" s="7"/>
      <c r="K40" s="7"/>
      <c r="L40" s="7"/>
      <c r="M40" s="7"/>
    </row>
    <row r="41" spans="1:13" ht="12.75">
      <c r="A41" s="242" t="s">
        <v>215</v>
      </c>
      <c r="B41" s="243"/>
      <c r="C41" s="243"/>
      <c r="D41" s="243"/>
      <c r="E41" s="243"/>
      <c r="F41" s="243"/>
      <c r="G41" s="243"/>
      <c r="H41" s="244"/>
      <c r="I41" s="1">
        <v>145</v>
      </c>
      <c r="J41" s="7"/>
      <c r="K41" s="7"/>
      <c r="L41" s="7"/>
      <c r="M41" s="7"/>
    </row>
    <row r="42" spans="1:13" ht="12.75">
      <c r="A42" s="242" t="s">
        <v>204</v>
      </c>
      <c r="B42" s="243"/>
      <c r="C42" s="243"/>
      <c r="D42" s="243"/>
      <c r="E42" s="243"/>
      <c r="F42" s="243"/>
      <c r="G42" s="243"/>
      <c r="H42" s="244"/>
      <c r="I42" s="1">
        <v>146</v>
      </c>
      <c r="J42" s="43">
        <f>J7+J27+J38+J40</f>
        <v>1253273546</v>
      </c>
      <c r="K42" s="43">
        <f>K7+K27+K38+K40</f>
        <v>880894890</v>
      </c>
      <c r="L42" s="43">
        <f>L7+L27+L38+L40</f>
        <v>1487365977</v>
      </c>
      <c r="M42" s="43">
        <f>M7+M27+M38+M40</f>
        <v>980202107</v>
      </c>
    </row>
    <row r="43" spans="1:13" ht="12.75">
      <c r="A43" s="242" t="s">
        <v>205</v>
      </c>
      <c r="B43" s="243"/>
      <c r="C43" s="243"/>
      <c r="D43" s="243"/>
      <c r="E43" s="243"/>
      <c r="F43" s="243"/>
      <c r="G43" s="243"/>
      <c r="H43" s="244"/>
      <c r="I43" s="1">
        <v>147</v>
      </c>
      <c r="J43" s="43">
        <f>J10+J33+J39+J41</f>
        <v>908380389</v>
      </c>
      <c r="K43" s="43">
        <f>K10+K33+K39+K41</f>
        <v>426739419</v>
      </c>
      <c r="L43" s="43">
        <f>L10+L33+L39+L41</f>
        <v>990121481</v>
      </c>
      <c r="M43" s="43">
        <f>M10+M33+M39+M41</f>
        <v>480299372</v>
      </c>
    </row>
    <row r="44" spans="1:13" ht="12.75">
      <c r="A44" s="242" t="s">
        <v>223</v>
      </c>
      <c r="B44" s="243"/>
      <c r="C44" s="243"/>
      <c r="D44" s="243"/>
      <c r="E44" s="243"/>
      <c r="F44" s="243"/>
      <c r="G44" s="243"/>
      <c r="H44" s="244"/>
      <c r="I44" s="1">
        <v>148</v>
      </c>
      <c r="J44" s="43">
        <f>J42-J43</f>
        <v>344893157</v>
      </c>
      <c r="K44" s="43">
        <f>K42-K43</f>
        <v>454155471</v>
      </c>
      <c r="L44" s="43">
        <f>L42-L43</f>
        <v>497244496</v>
      </c>
      <c r="M44" s="43">
        <f>M42-M43</f>
        <v>499902735</v>
      </c>
    </row>
    <row r="45" spans="1:13" ht="12.75">
      <c r="A45" s="262" t="s">
        <v>207</v>
      </c>
      <c r="B45" s="263"/>
      <c r="C45" s="263"/>
      <c r="D45" s="263"/>
      <c r="E45" s="263"/>
      <c r="F45" s="263"/>
      <c r="G45" s="263"/>
      <c r="H45" s="264"/>
      <c r="I45" s="1">
        <v>149</v>
      </c>
      <c r="J45" s="43">
        <f>IF(J42&gt;J43,J42-J43,0)</f>
        <v>344893157</v>
      </c>
      <c r="K45" s="43">
        <f>IF(K42&gt;K43,K42-K43,0)</f>
        <v>454155471</v>
      </c>
      <c r="L45" s="43">
        <f>IF(L42&gt;L43,L42-L43,0)</f>
        <v>497244496</v>
      </c>
      <c r="M45" s="43">
        <f>IF(M42&gt;M43,M42-M43,0)</f>
        <v>499902735</v>
      </c>
    </row>
    <row r="46" spans="1:13" ht="12.75">
      <c r="A46" s="262" t="s">
        <v>208</v>
      </c>
      <c r="B46" s="263"/>
      <c r="C46" s="263"/>
      <c r="D46" s="263"/>
      <c r="E46" s="263"/>
      <c r="F46" s="263"/>
      <c r="G46" s="263"/>
      <c r="H46" s="264"/>
      <c r="I46" s="1">
        <v>150</v>
      </c>
      <c r="J46" s="43">
        <f>IF(J43&gt;J42,J43-J42,0)</f>
        <v>0</v>
      </c>
      <c r="K46" s="43">
        <f>IF(K43&gt;K42,K43-K42,0)</f>
        <v>0</v>
      </c>
      <c r="L46" s="43">
        <f>IF(L43&gt;L42,L43-L42,0)</f>
        <v>0</v>
      </c>
      <c r="M46" s="43">
        <f>IF(M43&gt;M42,M43-M42,0)</f>
        <v>0</v>
      </c>
    </row>
    <row r="47" spans="1:13" ht="12.75">
      <c r="A47" s="242" t="s">
        <v>206</v>
      </c>
      <c r="B47" s="243"/>
      <c r="C47" s="243"/>
      <c r="D47" s="243"/>
      <c r="E47" s="243"/>
      <c r="F47" s="243"/>
      <c r="G47" s="243"/>
      <c r="H47" s="244"/>
      <c r="I47" s="1">
        <v>151</v>
      </c>
      <c r="J47" s="7">
        <v>-637338</v>
      </c>
      <c r="K47" s="7"/>
      <c r="L47" s="7">
        <v>-1959653</v>
      </c>
      <c r="M47" s="7"/>
    </row>
    <row r="48" spans="1:13" ht="12.75">
      <c r="A48" s="242" t="s">
        <v>224</v>
      </c>
      <c r="B48" s="243"/>
      <c r="C48" s="243"/>
      <c r="D48" s="243"/>
      <c r="E48" s="243"/>
      <c r="F48" s="243"/>
      <c r="G48" s="243"/>
      <c r="H48" s="244"/>
      <c r="I48" s="1">
        <v>152</v>
      </c>
      <c r="J48" s="43">
        <f>J44-J47</f>
        <v>345530495</v>
      </c>
      <c r="K48" s="43">
        <f>K44-K47</f>
        <v>454155471</v>
      </c>
      <c r="L48" s="43">
        <f>L44-L47</f>
        <v>499204149</v>
      </c>
      <c r="M48" s="43">
        <f>M44-M47</f>
        <v>499902735</v>
      </c>
    </row>
    <row r="49" spans="1:13" ht="12.75">
      <c r="A49" s="262" t="s">
        <v>182</v>
      </c>
      <c r="B49" s="263"/>
      <c r="C49" s="263"/>
      <c r="D49" s="263"/>
      <c r="E49" s="263"/>
      <c r="F49" s="263"/>
      <c r="G49" s="263"/>
      <c r="H49" s="264"/>
      <c r="I49" s="1">
        <v>153</v>
      </c>
      <c r="J49" s="43">
        <f>IF(J48&gt;0,J48,0)</f>
        <v>345530495</v>
      </c>
      <c r="K49" s="43">
        <f>IF(K48&gt;0,K48,0)</f>
        <v>454155471</v>
      </c>
      <c r="L49" s="43">
        <f>IF(L48&gt;0,L48,0)</f>
        <v>499204149</v>
      </c>
      <c r="M49" s="43">
        <f>IF(M48&gt;0,M48,0)</f>
        <v>499902735</v>
      </c>
    </row>
    <row r="50" spans="1:13" ht="12.75">
      <c r="A50" s="292" t="s">
        <v>209</v>
      </c>
      <c r="B50" s="293"/>
      <c r="C50" s="293"/>
      <c r="D50" s="293"/>
      <c r="E50" s="293"/>
      <c r="F50" s="293"/>
      <c r="G50" s="293"/>
      <c r="H50" s="294"/>
      <c r="I50" s="2">
        <v>154</v>
      </c>
      <c r="J50" s="51">
        <f>IF(J48&lt;0,-J48,0)</f>
        <v>0</v>
      </c>
      <c r="K50" s="51">
        <f>IF(K48&lt;0,-K48,0)</f>
        <v>0</v>
      </c>
      <c r="L50" s="51">
        <f>IF(L48&lt;0,-L48,0)</f>
        <v>0</v>
      </c>
      <c r="M50" s="51">
        <f>IF(M48&lt;0,-M48,0)</f>
        <v>0</v>
      </c>
    </row>
    <row r="51" spans="1:13" ht="12.75" customHeight="1">
      <c r="A51" s="259" t="s">
        <v>298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</row>
    <row r="52" spans="1:13" ht="12.75" customHeight="1">
      <c r="A52" s="239" t="s">
        <v>177</v>
      </c>
      <c r="B52" s="240"/>
      <c r="C52" s="240"/>
      <c r="D52" s="240"/>
      <c r="E52" s="240"/>
      <c r="F52" s="240"/>
      <c r="G52" s="240"/>
      <c r="H52" s="240"/>
      <c r="I52" s="45"/>
      <c r="J52" s="45"/>
      <c r="K52" s="45"/>
      <c r="L52" s="45"/>
      <c r="M52" s="125"/>
    </row>
    <row r="53" spans="1:13" ht="12.75">
      <c r="A53" s="288" t="s">
        <v>221</v>
      </c>
      <c r="B53" s="289"/>
      <c r="C53" s="289"/>
      <c r="D53" s="289"/>
      <c r="E53" s="289"/>
      <c r="F53" s="289"/>
      <c r="G53" s="289"/>
      <c r="H53" s="290"/>
      <c r="I53" s="1">
        <v>155</v>
      </c>
      <c r="J53" s="7">
        <f>+J48-J54</f>
        <v>344223804.6</v>
      </c>
      <c r="K53" s="7">
        <f>+K48-K54</f>
        <v>452847676.6</v>
      </c>
      <c r="L53" s="7">
        <f>+L48-L54</f>
        <v>499159070</v>
      </c>
      <c r="M53" s="7">
        <f>+M48-M54</f>
        <v>499856028</v>
      </c>
    </row>
    <row r="54" spans="1:13" ht="12.75">
      <c r="A54" s="288" t="s">
        <v>222</v>
      </c>
      <c r="B54" s="289"/>
      <c r="C54" s="289"/>
      <c r="D54" s="289"/>
      <c r="E54" s="289"/>
      <c r="F54" s="289"/>
      <c r="G54" s="289"/>
      <c r="H54" s="290"/>
      <c r="I54" s="1">
        <v>156</v>
      </c>
      <c r="J54" s="8">
        <f>1272535.84+34154.56</f>
        <v>1306690.4000000001</v>
      </c>
      <c r="K54" s="8">
        <f>+J54+1104</f>
        <v>1307794.4000000001</v>
      </c>
      <c r="L54" s="8">
        <v>45079</v>
      </c>
      <c r="M54" s="8">
        <f>+L54+1628</f>
        <v>46707</v>
      </c>
    </row>
    <row r="55" spans="1:13" ht="12.75" customHeight="1">
      <c r="A55" s="259" t="s">
        <v>179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91"/>
    </row>
    <row r="56" spans="1:13" ht="12.75">
      <c r="A56" s="239" t="s">
        <v>193</v>
      </c>
      <c r="B56" s="240"/>
      <c r="C56" s="240"/>
      <c r="D56" s="240"/>
      <c r="E56" s="240"/>
      <c r="F56" s="240"/>
      <c r="G56" s="240"/>
      <c r="H56" s="241"/>
      <c r="I56" s="9">
        <v>157</v>
      </c>
      <c r="J56" s="6">
        <f>+J48</f>
        <v>345530495</v>
      </c>
      <c r="K56" s="6">
        <f>+K48</f>
        <v>454155471</v>
      </c>
      <c r="L56" s="6">
        <f>+L48</f>
        <v>499204149</v>
      </c>
      <c r="M56" s="6">
        <f>+M48</f>
        <v>499902735</v>
      </c>
    </row>
    <row r="57" spans="1:13" ht="12.75">
      <c r="A57" s="242" t="s">
        <v>210</v>
      </c>
      <c r="B57" s="243"/>
      <c r="C57" s="243"/>
      <c r="D57" s="243"/>
      <c r="E57" s="243"/>
      <c r="F57" s="243"/>
      <c r="G57" s="243"/>
      <c r="H57" s="244"/>
      <c r="I57" s="1">
        <v>158</v>
      </c>
      <c r="J57" s="43">
        <f>SUM(J58:J64)</f>
        <v>6809998</v>
      </c>
      <c r="K57" s="43">
        <f>SUM(K58:K64)</f>
        <v>6809998</v>
      </c>
      <c r="L57" s="43">
        <f>SUM(L58:L64)</f>
        <v>-33475610</v>
      </c>
      <c r="M57" s="43">
        <f>SUM(M58:M64)</f>
        <v>-443099</v>
      </c>
    </row>
    <row r="58" spans="1:13" ht="12.75">
      <c r="A58" s="242" t="s">
        <v>216</v>
      </c>
      <c r="B58" s="243"/>
      <c r="C58" s="243"/>
      <c r="D58" s="243"/>
      <c r="E58" s="243"/>
      <c r="F58" s="243"/>
      <c r="G58" s="243"/>
      <c r="H58" s="244"/>
      <c r="I58" s="1">
        <v>159</v>
      </c>
      <c r="J58" s="7"/>
      <c r="K58" s="7"/>
      <c r="L58" s="7"/>
      <c r="M58" s="7"/>
    </row>
    <row r="59" spans="1:13" ht="12.75">
      <c r="A59" s="285" t="s">
        <v>349</v>
      </c>
      <c r="B59" s="286"/>
      <c r="C59" s="286"/>
      <c r="D59" s="286"/>
      <c r="E59" s="286"/>
      <c r="F59" s="286"/>
      <c r="G59" s="286"/>
      <c r="H59" s="287"/>
      <c r="I59" s="1">
        <v>160</v>
      </c>
      <c r="J59" s="7"/>
      <c r="K59" s="7"/>
      <c r="L59" s="7"/>
      <c r="M59" s="7"/>
    </row>
    <row r="60" spans="1:13" ht="12.75">
      <c r="A60" s="285" t="s">
        <v>350</v>
      </c>
      <c r="B60" s="286"/>
      <c r="C60" s="286"/>
      <c r="D60" s="286"/>
      <c r="E60" s="286"/>
      <c r="F60" s="286"/>
      <c r="G60" s="286"/>
      <c r="H60" s="287"/>
      <c r="I60" s="1">
        <v>161</v>
      </c>
      <c r="J60" s="7">
        <f>1812222+4997776</f>
        <v>6809998</v>
      </c>
      <c r="K60" s="7">
        <v>6809998</v>
      </c>
      <c r="L60" s="7">
        <v>-33475610</v>
      </c>
      <c r="M60" s="7">
        <v>-443099</v>
      </c>
    </row>
    <row r="61" spans="1:15" ht="12.75">
      <c r="A61" s="242" t="s">
        <v>217</v>
      </c>
      <c r="B61" s="243"/>
      <c r="C61" s="243"/>
      <c r="D61" s="243"/>
      <c r="E61" s="243"/>
      <c r="F61" s="243"/>
      <c r="G61" s="243"/>
      <c r="H61" s="244"/>
      <c r="I61" s="1">
        <v>162</v>
      </c>
      <c r="J61" s="7"/>
      <c r="K61" s="7"/>
      <c r="L61" s="7"/>
      <c r="M61" s="7"/>
      <c r="O61" s="114"/>
    </row>
    <row r="62" spans="1:13" ht="12.75">
      <c r="A62" s="242" t="s">
        <v>218</v>
      </c>
      <c r="B62" s="243"/>
      <c r="C62" s="243"/>
      <c r="D62" s="243"/>
      <c r="E62" s="243"/>
      <c r="F62" s="243"/>
      <c r="G62" s="243"/>
      <c r="H62" s="244"/>
      <c r="I62" s="1">
        <v>163</v>
      </c>
      <c r="J62" s="7"/>
      <c r="K62" s="7"/>
      <c r="L62" s="7"/>
      <c r="M62" s="7"/>
    </row>
    <row r="63" spans="1:15" ht="12.75">
      <c r="A63" s="242" t="s">
        <v>219</v>
      </c>
      <c r="B63" s="243"/>
      <c r="C63" s="243"/>
      <c r="D63" s="243"/>
      <c r="E63" s="243"/>
      <c r="F63" s="243"/>
      <c r="G63" s="243"/>
      <c r="H63" s="244"/>
      <c r="I63" s="1">
        <v>164</v>
      </c>
      <c r="J63" s="7"/>
      <c r="K63" s="7"/>
      <c r="L63" s="7"/>
      <c r="M63" s="7"/>
      <c r="O63" s="114"/>
    </row>
    <row r="64" spans="1:13" ht="12.75">
      <c r="A64" s="242" t="s">
        <v>220</v>
      </c>
      <c r="B64" s="243"/>
      <c r="C64" s="243"/>
      <c r="D64" s="243"/>
      <c r="E64" s="243"/>
      <c r="F64" s="243"/>
      <c r="G64" s="243"/>
      <c r="H64" s="244"/>
      <c r="I64" s="1">
        <v>165</v>
      </c>
      <c r="J64" s="7"/>
      <c r="K64" s="7"/>
      <c r="L64" s="7"/>
      <c r="M64" s="7"/>
    </row>
    <row r="65" spans="1:13" ht="12.75">
      <c r="A65" s="242" t="s">
        <v>211</v>
      </c>
      <c r="B65" s="243"/>
      <c r="C65" s="243"/>
      <c r="D65" s="243"/>
      <c r="E65" s="243"/>
      <c r="F65" s="243"/>
      <c r="G65" s="243"/>
      <c r="H65" s="244"/>
      <c r="I65" s="1">
        <v>166</v>
      </c>
      <c r="J65" s="7">
        <f>362444+999555</f>
        <v>1361999</v>
      </c>
      <c r="K65" s="7">
        <v>1361999</v>
      </c>
      <c r="L65" s="7">
        <v>-2693131</v>
      </c>
      <c r="M65" s="7">
        <v>-88620</v>
      </c>
    </row>
    <row r="66" spans="1:13" ht="12.75">
      <c r="A66" s="285" t="s">
        <v>351</v>
      </c>
      <c r="B66" s="286"/>
      <c r="C66" s="286"/>
      <c r="D66" s="286"/>
      <c r="E66" s="286"/>
      <c r="F66" s="286"/>
      <c r="G66" s="286"/>
      <c r="H66" s="287"/>
      <c r="I66" s="1">
        <v>167</v>
      </c>
      <c r="J66" s="43">
        <f>J57-J65</f>
        <v>5447999</v>
      </c>
      <c r="K66" s="43">
        <f>K57-K65</f>
        <v>5447999</v>
      </c>
      <c r="L66" s="43">
        <f>L57-L65</f>
        <v>-30782479</v>
      </c>
      <c r="M66" s="43">
        <f>M57-M65</f>
        <v>-354479</v>
      </c>
    </row>
    <row r="67" spans="1:13" ht="12.75">
      <c r="A67" s="242" t="s">
        <v>183</v>
      </c>
      <c r="B67" s="243"/>
      <c r="C67" s="243"/>
      <c r="D67" s="243"/>
      <c r="E67" s="243"/>
      <c r="F67" s="243"/>
      <c r="G67" s="243"/>
      <c r="H67" s="244"/>
      <c r="I67" s="1">
        <v>168</v>
      </c>
      <c r="J67" s="51">
        <f>J56+J66</f>
        <v>350978494</v>
      </c>
      <c r="K67" s="51">
        <f>K56+K66</f>
        <v>459603470</v>
      </c>
      <c r="L67" s="51">
        <f>L56+L66</f>
        <v>468421670</v>
      </c>
      <c r="M67" s="51">
        <f>M56+M66</f>
        <v>499548256</v>
      </c>
    </row>
    <row r="68" spans="1:13" ht="12.75" customHeight="1">
      <c r="A68" s="304" t="s">
        <v>299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6"/>
    </row>
    <row r="69" spans="1:13" ht="12.75" customHeight="1">
      <c r="A69" s="307" t="s">
        <v>178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9"/>
    </row>
    <row r="70" spans="1:13" ht="12.75">
      <c r="A70" s="288" t="s">
        <v>221</v>
      </c>
      <c r="B70" s="289"/>
      <c r="C70" s="289"/>
      <c r="D70" s="289"/>
      <c r="E70" s="289"/>
      <c r="F70" s="289"/>
      <c r="G70" s="289"/>
      <c r="H70" s="290"/>
      <c r="I70" s="1">
        <v>169</v>
      </c>
      <c r="J70" s="7">
        <f>+J67-J71</f>
        <v>349671803.6</v>
      </c>
      <c r="K70" s="7">
        <f>+K67-K71</f>
        <v>458295675.6</v>
      </c>
      <c r="L70" s="7">
        <f>+L67-L71</f>
        <v>468376591</v>
      </c>
      <c r="M70" s="7">
        <f>+M67-M71</f>
        <v>499501549</v>
      </c>
    </row>
    <row r="71" spans="1:13" ht="12.75">
      <c r="A71" s="301" t="s">
        <v>222</v>
      </c>
      <c r="B71" s="302"/>
      <c r="C71" s="302"/>
      <c r="D71" s="302"/>
      <c r="E71" s="302"/>
      <c r="F71" s="302"/>
      <c r="G71" s="302"/>
      <c r="H71" s="303"/>
      <c r="I71" s="4">
        <v>170</v>
      </c>
      <c r="J71" s="8">
        <f>+J54</f>
        <v>1306690.4000000001</v>
      </c>
      <c r="K71" s="8">
        <f>+K54</f>
        <v>1307794.4000000001</v>
      </c>
      <c r="L71" s="8">
        <f>+L54</f>
        <v>45079</v>
      </c>
      <c r="M71" s="8">
        <f>+M54</f>
        <v>46707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35433070866141736" top="0.984251968503937" bottom="0.5905511811023623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110" zoomScaleSheetLayoutView="110" zoomScalePageLayoutView="0" workbookViewId="0" topLeftCell="A16">
      <selection activeCell="K28" sqref="K28:K30"/>
    </sheetView>
  </sheetViews>
  <sheetFormatPr defaultColWidth="9.140625" defaultRowHeight="12.75"/>
  <cols>
    <col min="1" max="9" width="9.140625" style="42" customWidth="1"/>
    <col min="10" max="10" width="10.57421875" style="42" customWidth="1"/>
    <col min="11" max="11" width="10.421875" style="42" bestFit="1" customWidth="1"/>
    <col min="12" max="12" width="11.28125" style="136" bestFit="1" customWidth="1"/>
    <col min="13" max="13" width="12.00390625" style="137" bestFit="1" customWidth="1"/>
    <col min="14" max="14" width="11.28125" style="42" bestFit="1" customWidth="1"/>
    <col min="15" max="16384" width="9.140625" style="42" customWidth="1"/>
  </cols>
  <sheetData>
    <row r="1" spans="1:11" ht="12.75" customHeight="1">
      <c r="A1" s="313" t="s">
        <v>155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2.75" customHeight="1">
      <c r="A2" s="314" t="s">
        <v>391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12.75" customHeight="1">
      <c r="A3" s="310" t="s">
        <v>342</v>
      </c>
      <c r="B3" s="311"/>
      <c r="C3" s="311"/>
      <c r="D3" s="311"/>
      <c r="E3" s="311"/>
      <c r="F3" s="311"/>
      <c r="G3" s="311"/>
      <c r="H3" s="311"/>
      <c r="I3" s="311"/>
      <c r="J3" s="311"/>
      <c r="K3" s="312"/>
    </row>
    <row r="4" spans="1:11" ht="23.25">
      <c r="A4" s="315" t="s">
        <v>52</v>
      </c>
      <c r="B4" s="315"/>
      <c r="C4" s="315"/>
      <c r="D4" s="315"/>
      <c r="E4" s="315"/>
      <c r="F4" s="315"/>
      <c r="G4" s="315"/>
      <c r="H4" s="315"/>
      <c r="I4" s="55" t="s">
        <v>266</v>
      </c>
      <c r="J4" s="56" t="s">
        <v>304</v>
      </c>
      <c r="K4" s="56" t="s">
        <v>305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57">
        <v>2</v>
      </c>
      <c r="J5" s="58" t="s">
        <v>270</v>
      </c>
      <c r="K5" s="58" t="s">
        <v>271</v>
      </c>
    </row>
    <row r="6" spans="1:11" ht="12.75">
      <c r="A6" s="259" t="s">
        <v>147</v>
      </c>
      <c r="B6" s="270"/>
      <c r="C6" s="270"/>
      <c r="D6" s="270"/>
      <c r="E6" s="270"/>
      <c r="F6" s="270"/>
      <c r="G6" s="270"/>
      <c r="H6" s="270"/>
      <c r="I6" s="317"/>
      <c r="J6" s="317"/>
      <c r="K6" s="318"/>
    </row>
    <row r="7" spans="1:14" ht="12.75">
      <c r="A7" s="253" t="s">
        <v>34</v>
      </c>
      <c r="B7" s="254"/>
      <c r="C7" s="254"/>
      <c r="D7" s="254"/>
      <c r="E7" s="254"/>
      <c r="F7" s="254"/>
      <c r="G7" s="254"/>
      <c r="H7" s="254"/>
      <c r="I7" s="1">
        <v>1</v>
      </c>
      <c r="J7" s="7">
        <v>344223805</v>
      </c>
      <c r="K7" s="7">
        <v>497244496</v>
      </c>
      <c r="L7" s="121"/>
      <c r="M7" s="121"/>
      <c r="N7" s="114"/>
    </row>
    <row r="8" spans="1:11" ht="12.75">
      <c r="A8" s="253" t="s">
        <v>35</v>
      </c>
      <c r="B8" s="254"/>
      <c r="C8" s="254"/>
      <c r="D8" s="254"/>
      <c r="E8" s="254"/>
      <c r="F8" s="254"/>
      <c r="G8" s="254"/>
      <c r="H8" s="254"/>
      <c r="I8" s="1">
        <v>2</v>
      </c>
      <c r="J8" s="7">
        <v>177949360</v>
      </c>
      <c r="K8" s="7">
        <v>197103933</v>
      </c>
    </row>
    <row r="9" spans="1:11" ht="12.75">
      <c r="A9" s="253" t="s">
        <v>36</v>
      </c>
      <c r="B9" s="254"/>
      <c r="C9" s="254"/>
      <c r="D9" s="254"/>
      <c r="E9" s="254"/>
      <c r="F9" s="254"/>
      <c r="G9" s="254"/>
      <c r="H9" s="254"/>
      <c r="I9" s="1">
        <v>3</v>
      </c>
      <c r="J9" s="7">
        <v>83415854</v>
      </c>
      <c r="K9" s="7">
        <v>112039087</v>
      </c>
    </row>
    <row r="10" spans="1:11" ht="12.75">
      <c r="A10" s="253" t="s">
        <v>37</v>
      </c>
      <c r="B10" s="254"/>
      <c r="C10" s="254"/>
      <c r="D10" s="254"/>
      <c r="E10" s="254"/>
      <c r="F10" s="254"/>
      <c r="G10" s="254"/>
      <c r="H10" s="254"/>
      <c r="I10" s="1">
        <v>4</v>
      </c>
      <c r="J10" s="7"/>
      <c r="K10" s="7"/>
    </row>
    <row r="11" spans="1:11" ht="12.75">
      <c r="A11" s="253" t="s">
        <v>38</v>
      </c>
      <c r="B11" s="254"/>
      <c r="C11" s="254"/>
      <c r="D11" s="254"/>
      <c r="E11" s="254"/>
      <c r="F11" s="254"/>
      <c r="G11" s="254"/>
      <c r="H11" s="254"/>
      <c r="I11" s="1">
        <v>5</v>
      </c>
      <c r="J11" s="7"/>
      <c r="K11" s="7"/>
    </row>
    <row r="12" spans="1:11" ht="12.75">
      <c r="A12" s="253" t="s">
        <v>44</v>
      </c>
      <c r="B12" s="254"/>
      <c r="C12" s="254"/>
      <c r="D12" s="254"/>
      <c r="E12" s="254"/>
      <c r="F12" s="254"/>
      <c r="G12" s="254"/>
      <c r="H12" s="254"/>
      <c r="I12" s="1">
        <v>6</v>
      </c>
      <c r="J12" s="7">
        <v>22423309</v>
      </c>
      <c r="K12" s="7">
        <v>15908506</v>
      </c>
    </row>
    <row r="13" spans="1:11" ht="12.75">
      <c r="A13" s="242" t="s">
        <v>148</v>
      </c>
      <c r="B13" s="243"/>
      <c r="C13" s="243"/>
      <c r="D13" s="243"/>
      <c r="E13" s="243"/>
      <c r="F13" s="243"/>
      <c r="G13" s="243"/>
      <c r="H13" s="243"/>
      <c r="I13" s="1">
        <v>7</v>
      </c>
      <c r="J13" s="53">
        <f>SUM(J7:J12)</f>
        <v>628012328</v>
      </c>
      <c r="K13" s="43">
        <f>SUM(K7:K12)</f>
        <v>822296022</v>
      </c>
    </row>
    <row r="14" spans="1:11" ht="12.75">
      <c r="A14" s="253" t="s">
        <v>45</v>
      </c>
      <c r="B14" s="254"/>
      <c r="C14" s="254"/>
      <c r="D14" s="254"/>
      <c r="E14" s="254"/>
      <c r="F14" s="254"/>
      <c r="G14" s="254"/>
      <c r="H14" s="254"/>
      <c r="I14" s="1">
        <v>8</v>
      </c>
      <c r="J14" s="7"/>
      <c r="K14" s="7"/>
    </row>
    <row r="15" spans="1:11" ht="12.75">
      <c r="A15" s="253" t="s">
        <v>46</v>
      </c>
      <c r="B15" s="254"/>
      <c r="C15" s="254"/>
      <c r="D15" s="254"/>
      <c r="E15" s="254"/>
      <c r="F15" s="254"/>
      <c r="G15" s="254"/>
      <c r="H15" s="254"/>
      <c r="I15" s="1">
        <v>9</v>
      </c>
      <c r="J15" s="7">
        <v>96570296</v>
      </c>
      <c r="K15" s="7">
        <v>92358267</v>
      </c>
    </row>
    <row r="16" spans="1:11" ht="12.75">
      <c r="A16" s="253" t="s">
        <v>47</v>
      </c>
      <c r="B16" s="254"/>
      <c r="C16" s="254"/>
      <c r="D16" s="254"/>
      <c r="E16" s="254"/>
      <c r="F16" s="254"/>
      <c r="G16" s="254"/>
      <c r="H16" s="254"/>
      <c r="I16" s="1">
        <v>10</v>
      </c>
      <c r="J16" s="7">
        <v>187248</v>
      </c>
      <c r="K16" s="7">
        <v>1968376</v>
      </c>
    </row>
    <row r="17" spans="1:11" ht="12.75">
      <c r="A17" s="253" t="s">
        <v>48</v>
      </c>
      <c r="B17" s="254"/>
      <c r="C17" s="254"/>
      <c r="D17" s="254"/>
      <c r="E17" s="254"/>
      <c r="F17" s="254"/>
      <c r="G17" s="254"/>
      <c r="H17" s="254"/>
      <c r="I17" s="1">
        <v>11</v>
      </c>
      <c r="J17" s="7">
        <v>46457006</v>
      </c>
      <c r="K17" s="7">
        <v>55963736</v>
      </c>
    </row>
    <row r="18" spans="1:11" ht="12.75">
      <c r="A18" s="242" t="s">
        <v>149</v>
      </c>
      <c r="B18" s="243"/>
      <c r="C18" s="243"/>
      <c r="D18" s="243"/>
      <c r="E18" s="243"/>
      <c r="F18" s="243"/>
      <c r="G18" s="243"/>
      <c r="H18" s="243"/>
      <c r="I18" s="1">
        <v>12</v>
      </c>
      <c r="J18" s="53">
        <f>SUM(J14:J17)</f>
        <v>143214550</v>
      </c>
      <c r="K18" s="53">
        <f>SUM(K14:K17)</f>
        <v>150290379</v>
      </c>
    </row>
    <row r="19" spans="1:11" ht="12.75">
      <c r="A19" s="242" t="s">
        <v>352</v>
      </c>
      <c r="B19" s="243"/>
      <c r="C19" s="243"/>
      <c r="D19" s="243"/>
      <c r="E19" s="243"/>
      <c r="F19" s="243"/>
      <c r="G19" s="243"/>
      <c r="H19" s="244"/>
      <c r="I19" s="1">
        <v>13</v>
      </c>
      <c r="J19" s="53">
        <f>IF(J13&gt;J18,J13-J18,0)</f>
        <v>484797778</v>
      </c>
      <c r="K19" s="43">
        <f>IF(K13&gt;K18,K13-K18,0)</f>
        <v>672005643</v>
      </c>
    </row>
    <row r="20" spans="1:13" ht="12.75">
      <c r="A20" s="256" t="s">
        <v>353</v>
      </c>
      <c r="B20" s="257"/>
      <c r="C20" s="257"/>
      <c r="D20" s="257"/>
      <c r="E20" s="257"/>
      <c r="F20" s="257"/>
      <c r="G20" s="257"/>
      <c r="H20" s="258"/>
      <c r="I20" s="1">
        <v>14</v>
      </c>
      <c r="J20" s="53">
        <f>IF(J18&gt;J13,J18-J13,0)</f>
        <v>0</v>
      </c>
      <c r="K20" s="43">
        <f>IF(K18&gt;K13,K18-K13,0)</f>
        <v>0</v>
      </c>
      <c r="M20" s="120"/>
    </row>
    <row r="21" spans="1:11" ht="12.75">
      <c r="A21" s="259" t="s">
        <v>150</v>
      </c>
      <c r="B21" s="270"/>
      <c r="C21" s="270"/>
      <c r="D21" s="270"/>
      <c r="E21" s="270"/>
      <c r="F21" s="270"/>
      <c r="G21" s="270"/>
      <c r="H21" s="270"/>
      <c r="I21" s="317"/>
      <c r="J21" s="317"/>
      <c r="K21" s="318"/>
    </row>
    <row r="22" spans="1:11" ht="12.75">
      <c r="A22" s="253" t="s">
        <v>169</v>
      </c>
      <c r="B22" s="254"/>
      <c r="C22" s="254"/>
      <c r="D22" s="254"/>
      <c r="E22" s="254"/>
      <c r="F22" s="254"/>
      <c r="G22" s="254"/>
      <c r="H22" s="254"/>
      <c r="I22" s="1">
        <v>15</v>
      </c>
      <c r="J22" s="5"/>
      <c r="K22" s="7"/>
    </row>
    <row r="23" spans="1:11" ht="12.75">
      <c r="A23" s="253" t="s">
        <v>170</v>
      </c>
      <c r="B23" s="254"/>
      <c r="C23" s="254"/>
      <c r="D23" s="254"/>
      <c r="E23" s="254"/>
      <c r="F23" s="254"/>
      <c r="G23" s="254"/>
      <c r="H23" s="254"/>
      <c r="I23" s="1">
        <v>16</v>
      </c>
      <c r="J23" s="5"/>
      <c r="K23" s="7">
        <v>39876233</v>
      </c>
    </row>
    <row r="24" spans="1:11" ht="12.75">
      <c r="A24" s="253" t="s">
        <v>171</v>
      </c>
      <c r="B24" s="254"/>
      <c r="C24" s="254"/>
      <c r="D24" s="254"/>
      <c r="E24" s="254"/>
      <c r="F24" s="254"/>
      <c r="G24" s="254"/>
      <c r="H24" s="254"/>
      <c r="I24" s="1">
        <v>17</v>
      </c>
      <c r="J24" s="5"/>
      <c r="K24" s="7"/>
    </row>
    <row r="25" spans="1:11" ht="12.75">
      <c r="A25" s="253" t="s">
        <v>172</v>
      </c>
      <c r="B25" s="254"/>
      <c r="C25" s="254"/>
      <c r="D25" s="254"/>
      <c r="E25" s="254"/>
      <c r="F25" s="254"/>
      <c r="G25" s="254"/>
      <c r="H25" s="254"/>
      <c r="I25" s="1">
        <v>18</v>
      </c>
      <c r="J25" s="5"/>
      <c r="K25" s="7"/>
    </row>
    <row r="26" spans="1:11" ht="12.75">
      <c r="A26" s="253" t="s">
        <v>173</v>
      </c>
      <c r="B26" s="254"/>
      <c r="C26" s="254"/>
      <c r="D26" s="254"/>
      <c r="E26" s="254"/>
      <c r="F26" s="254"/>
      <c r="G26" s="254"/>
      <c r="H26" s="254"/>
      <c r="I26" s="1">
        <v>19</v>
      </c>
      <c r="J26" s="5"/>
      <c r="K26" s="7"/>
    </row>
    <row r="27" spans="1:11" ht="12.75">
      <c r="A27" s="242" t="s">
        <v>159</v>
      </c>
      <c r="B27" s="243"/>
      <c r="C27" s="243"/>
      <c r="D27" s="243"/>
      <c r="E27" s="243"/>
      <c r="F27" s="243"/>
      <c r="G27" s="243"/>
      <c r="H27" s="243"/>
      <c r="I27" s="1">
        <v>20</v>
      </c>
      <c r="J27" s="53">
        <f>SUM(J22:J26)</f>
        <v>0</v>
      </c>
      <c r="K27" s="43">
        <f>SUM(K22:K26)</f>
        <v>39876233</v>
      </c>
    </row>
    <row r="28" spans="1:11" ht="12.75">
      <c r="A28" s="253" t="s">
        <v>107</v>
      </c>
      <c r="B28" s="254"/>
      <c r="C28" s="254"/>
      <c r="D28" s="254"/>
      <c r="E28" s="254"/>
      <c r="F28" s="254"/>
      <c r="G28" s="254"/>
      <c r="H28" s="254"/>
      <c r="I28" s="1">
        <v>21</v>
      </c>
      <c r="J28" s="7">
        <v>665486088</v>
      </c>
      <c r="K28" s="7">
        <v>243594982</v>
      </c>
    </row>
    <row r="29" spans="1:11" ht="12.75">
      <c r="A29" s="253" t="s">
        <v>108</v>
      </c>
      <c r="B29" s="254"/>
      <c r="C29" s="254"/>
      <c r="D29" s="254"/>
      <c r="E29" s="254"/>
      <c r="F29" s="254"/>
      <c r="G29" s="254"/>
      <c r="H29" s="254"/>
      <c r="I29" s="1">
        <v>22</v>
      </c>
      <c r="J29" s="7"/>
      <c r="K29" s="7"/>
    </row>
    <row r="30" spans="1:11" ht="12.75">
      <c r="A30" s="253" t="s">
        <v>16</v>
      </c>
      <c r="B30" s="254"/>
      <c r="C30" s="254"/>
      <c r="D30" s="254"/>
      <c r="E30" s="254"/>
      <c r="F30" s="254"/>
      <c r="G30" s="254"/>
      <c r="H30" s="254"/>
      <c r="I30" s="1">
        <v>23</v>
      </c>
      <c r="J30" s="7">
        <v>6868984</v>
      </c>
      <c r="K30" s="7">
        <v>1870439</v>
      </c>
    </row>
    <row r="31" spans="1:11" ht="12.75">
      <c r="A31" s="242" t="s">
        <v>5</v>
      </c>
      <c r="B31" s="243"/>
      <c r="C31" s="243"/>
      <c r="D31" s="243"/>
      <c r="E31" s="243"/>
      <c r="F31" s="243"/>
      <c r="G31" s="243"/>
      <c r="H31" s="243"/>
      <c r="I31" s="1">
        <v>24</v>
      </c>
      <c r="J31" s="53">
        <f>SUM(J28:J30)</f>
        <v>672355072</v>
      </c>
      <c r="K31" s="43">
        <f>SUM(K28:K30)</f>
        <v>245465421</v>
      </c>
    </row>
    <row r="32" spans="1:11" ht="12.75">
      <c r="A32" s="242" t="s">
        <v>354</v>
      </c>
      <c r="B32" s="243"/>
      <c r="C32" s="243"/>
      <c r="D32" s="243"/>
      <c r="E32" s="243"/>
      <c r="F32" s="243"/>
      <c r="G32" s="243"/>
      <c r="H32" s="243"/>
      <c r="I32" s="1">
        <v>25</v>
      </c>
      <c r="J32" s="53">
        <f>IF(J27&gt;J31,J27-J31,0)</f>
        <v>0</v>
      </c>
      <c r="K32" s="43">
        <f>IF(K27&gt;K31,K27-K31,0)</f>
        <v>0</v>
      </c>
    </row>
    <row r="33" spans="1:14" ht="12.75">
      <c r="A33" s="242" t="s">
        <v>355</v>
      </c>
      <c r="B33" s="243"/>
      <c r="C33" s="243"/>
      <c r="D33" s="243"/>
      <c r="E33" s="243"/>
      <c r="F33" s="243"/>
      <c r="G33" s="243"/>
      <c r="H33" s="243"/>
      <c r="I33" s="1">
        <v>26</v>
      </c>
      <c r="J33" s="53">
        <f>IF(J31&gt;J27,J31-J27,0)</f>
        <v>672355072</v>
      </c>
      <c r="K33" s="43">
        <f>IF(K31&gt;K27,K31-K27,0)</f>
        <v>205589188</v>
      </c>
      <c r="M33" s="120"/>
      <c r="N33" s="114"/>
    </row>
    <row r="34" spans="1:11" ht="12.75">
      <c r="A34" s="259" t="s">
        <v>151</v>
      </c>
      <c r="B34" s="270"/>
      <c r="C34" s="270"/>
      <c r="D34" s="270"/>
      <c r="E34" s="270"/>
      <c r="F34" s="270"/>
      <c r="G34" s="270"/>
      <c r="H34" s="270"/>
      <c r="I34" s="317"/>
      <c r="J34" s="317"/>
      <c r="K34" s="318"/>
    </row>
    <row r="35" spans="1:11" ht="12.75">
      <c r="A35" s="319" t="s">
        <v>165</v>
      </c>
      <c r="B35" s="320"/>
      <c r="C35" s="320"/>
      <c r="D35" s="320"/>
      <c r="E35" s="320"/>
      <c r="F35" s="320"/>
      <c r="G35" s="320"/>
      <c r="H35" s="320"/>
      <c r="I35" s="9">
        <v>27</v>
      </c>
      <c r="J35" s="6">
        <v>7410609</v>
      </c>
      <c r="K35" s="6"/>
    </row>
    <row r="36" spans="1:11" ht="12.75">
      <c r="A36" s="253" t="s">
        <v>27</v>
      </c>
      <c r="B36" s="254"/>
      <c r="C36" s="254"/>
      <c r="D36" s="254"/>
      <c r="E36" s="254"/>
      <c r="F36" s="254"/>
      <c r="G36" s="254"/>
      <c r="H36" s="254"/>
      <c r="I36" s="1">
        <v>28</v>
      </c>
      <c r="J36" s="7">
        <v>358107825</v>
      </c>
      <c r="K36" s="7"/>
    </row>
    <row r="37" spans="1:11" ht="12.75">
      <c r="A37" s="253" t="s">
        <v>28</v>
      </c>
      <c r="B37" s="254"/>
      <c r="C37" s="254"/>
      <c r="D37" s="254"/>
      <c r="E37" s="254"/>
      <c r="F37" s="254"/>
      <c r="G37" s="254"/>
      <c r="H37" s="254"/>
      <c r="I37" s="1">
        <v>29</v>
      </c>
      <c r="J37" s="7">
        <v>1320509</v>
      </c>
      <c r="K37" s="7"/>
    </row>
    <row r="38" spans="1:11" ht="12.75">
      <c r="A38" s="242" t="s">
        <v>60</v>
      </c>
      <c r="B38" s="243"/>
      <c r="C38" s="243"/>
      <c r="D38" s="243"/>
      <c r="E38" s="243"/>
      <c r="F38" s="243"/>
      <c r="G38" s="243"/>
      <c r="H38" s="243"/>
      <c r="I38" s="1">
        <v>30</v>
      </c>
      <c r="J38" s="53">
        <f>SUM(J35:J37)</f>
        <v>366838943</v>
      </c>
      <c r="K38" s="43">
        <f>SUM(K35:K37)</f>
        <v>0</v>
      </c>
    </row>
    <row r="39" spans="1:11" ht="12.75">
      <c r="A39" s="253" t="s">
        <v>29</v>
      </c>
      <c r="B39" s="254"/>
      <c r="C39" s="254"/>
      <c r="D39" s="254"/>
      <c r="E39" s="254"/>
      <c r="F39" s="254"/>
      <c r="G39" s="254"/>
      <c r="H39" s="254"/>
      <c r="I39" s="1">
        <v>31</v>
      </c>
      <c r="J39" s="7"/>
      <c r="K39" s="7">
        <v>28177377</v>
      </c>
    </row>
    <row r="40" spans="1:11" ht="12.75">
      <c r="A40" s="253" t="s">
        <v>30</v>
      </c>
      <c r="B40" s="254"/>
      <c r="C40" s="254"/>
      <c r="D40" s="254"/>
      <c r="E40" s="254"/>
      <c r="F40" s="254"/>
      <c r="G40" s="254"/>
      <c r="H40" s="254"/>
      <c r="I40" s="1">
        <v>32</v>
      </c>
      <c r="J40" s="7">
        <v>68922466</v>
      </c>
      <c r="K40" s="7">
        <v>37330521</v>
      </c>
    </row>
    <row r="41" spans="1:11" ht="12.75">
      <c r="A41" s="253" t="s">
        <v>31</v>
      </c>
      <c r="B41" s="254"/>
      <c r="C41" s="254"/>
      <c r="D41" s="254"/>
      <c r="E41" s="254"/>
      <c r="F41" s="254"/>
      <c r="G41" s="254"/>
      <c r="H41" s="254"/>
      <c r="I41" s="1">
        <v>33</v>
      </c>
      <c r="J41" s="7"/>
      <c r="K41" s="7"/>
    </row>
    <row r="42" spans="1:11" ht="12.75">
      <c r="A42" s="253" t="s">
        <v>32</v>
      </c>
      <c r="B42" s="254"/>
      <c r="C42" s="254"/>
      <c r="D42" s="254"/>
      <c r="E42" s="254"/>
      <c r="F42" s="254"/>
      <c r="G42" s="254"/>
      <c r="H42" s="254"/>
      <c r="I42" s="1">
        <v>34</v>
      </c>
      <c r="J42" s="7">
        <v>12767997</v>
      </c>
      <c r="K42" s="7">
        <v>35692643</v>
      </c>
    </row>
    <row r="43" spans="1:11" ht="12.75">
      <c r="A43" s="253" t="s">
        <v>33</v>
      </c>
      <c r="B43" s="254"/>
      <c r="C43" s="254"/>
      <c r="D43" s="254"/>
      <c r="E43" s="254"/>
      <c r="F43" s="254"/>
      <c r="G43" s="254"/>
      <c r="H43" s="254"/>
      <c r="I43" s="1">
        <v>35</v>
      </c>
      <c r="J43" s="7">
        <v>143948</v>
      </c>
      <c r="K43" s="7">
        <v>30540164</v>
      </c>
    </row>
    <row r="44" spans="1:11" ht="12.75">
      <c r="A44" s="242" t="s">
        <v>61</v>
      </c>
      <c r="B44" s="243"/>
      <c r="C44" s="243"/>
      <c r="D44" s="243"/>
      <c r="E44" s="243"/>
      <c r="F44" s="243"/>
      <c r="G44" s="243"/>
      <c r="H44" s="243"/>
      <c r="I44" s="1">
        <v>36</v>
      </c>
      <c r="J44" s="53">
        <f>SUM(J39:J43)</f>
        <v>81834411</v>
      </c>
      <c r="K44" s="43">
        <f>SUM(K39:K43)</f>
        <v>131740705</v>
      </c>
    </row>
    <row r="45" spans="1:13" ht="12.75" customHeight="1">
      <c r="A45" s="242" t="s">
        <v>356</v>
      </c>
      <c r="B45" s="243"/>
      <c r="C45" s="243"/>
      <c r="D45" s="243"/>
      <c r="E45" s="243"/>
      <c r="F45" s="243"/>
      <c r="G45" s="243"/>
      <c r="H45" s="244"/>
      <c r="I45" s="1">
        <v>37</v>
      </c>
      <c r="J45" s="53">
        <f>IF(J38&gt;J44,J38-J44,0)</f>
        <v>285004532</v>
      </c>
      <c r="K45" s="43">
        <f>IF(K38&gt;K44,K38-K44,0)</f>
        <v>0</v>
      </c>
      <c r="M45" s="120"/>
    </row>
    <row r="46" spans="1:11" ht="12.75" customHeight="1">
      <c r="A46" s="242" t="s">
        <v>357</v>
      </c>
      <c r="B46" s="243"/>
      <c r="C46" s="243"/>
      <c r="D46" s="243"/>
      <c r="E46" s="243"/>
      <c r="F46" s="243"/>
      <c r="G46" s="243"/>
      <c r="H46" s="244"/>
      <c r="I46" s="1">
        <v>38</v>
      </c>
      <c r="J46" s="53">
        <f>IF(J44&gt;J38,J44-J38,0)</f>
        <v>0</v>
      </c>
      <c r="K46" s="43">
        <f>IF(K44&gt;K38,K44-K38,0)</f>
        <v>131740705</v>
      </c>
    </row>
    <row r="47" spans="1:13" ht="12.75">
      <c r="A47" s="253" t="s">
        <v>62</v>
      </c>
      <c r="B47" s="254"/>
      <c r="C47" s="254"/>
      <c r="D47" s="254"/>
      <c r="E47" s="254"/>
      <c r="F47" s="254"/>
      <c r="G47" s="254"/>
      <c r="H47" s="254"/>
      <c r="I47" s="1">
        <v>39</v>
      </c>
      <c r="J47" s="43">
        <f>IF(J19-J20+J32-J33+J45-J46&gt;0,J19-J20+J32-J33+J45-J46,0)</f>
        <v>97447238</v>
      </c>
      <c r="K47" s="43">
        <f>IF(K19-K20+K32-K33+K45-K46&gt;0,K19-K20+K32-K33+K45-K46,0)</f>
        <v>334675750</v>
      </c>
      <c r="M47" s="120"/>
    </row>
    <row r="48" spans="1:11" ht="12.75">
      <c r="A48" s="253" t="s">
        <v>63</v>
      </c>
      <c r="B48" s="254"/>
      <c r="C48" s="254"/>
      <c r="D48" s="254"/>
      <c r="E48" s="254"/>
      <c r="F48" s="254"/>
      <c r="G48" s="254"/>
      <c r="H48" s="254"/>
      <c r="I48" s="1">
        <v>40</v>
      </c>
      <c r="J48" s="43">
        <f>IF(J20-J19+J33-J32+J46-J45&gt;0,J20-J19+J33-J32+J46-J45,0)</f>
        <v>0</v>
      </c>
      <c r="K48" s="43">
        <f>IF(K20-K19+K33-K32+K46-K45&gt;0,K20-K19+K33-K32+K46-K45,0)</f>
        <v>0</v>
      </c>
    </row>
    <row r="49" spans="1:12" ht="12.75">
      <c r="A49" s="253" t="s">
        <v>152</v>
      </c>
      <c r="B49" s="254"/>
      <c r="C49" s="254"/>
      <c r="D49" s="254"/>
      <c r="E49" s="254"/>
      <c r="F49" s="254"/>
      <c r="G49" s="254"/>
      <c r="H49" s="254"/>
      <c r="I49" s="1">
        <v>41</v>
      </c>
      <c r="J49" s="7">
        <v>195201504</v>
      </c>
      <c r="K49" s="7">
        <v>318755282</v>
      </c>
      <c r="L49" s="121"/>
    </row>
    <row r="50" spans="1:13" ht="12.75">
      <c r="A50" s="253" t="s">
        <v>166</v>
      </c>
      <c r="B50" s="254"/>
      <c r="C50" s="254"/>
      <c r="D50" s="254"/>
      <c r="E50" s="254"/>
      <c r="F50" s="254"/>
      <c r="G50" s="254"/>
      <c r="H50" s="254"/>
      <c r="I50" s="1">
        <v>42</v>
      </c>
      <c r="J50" s="7">
        <f>+J47-J48</f>
        <v>97447238</v>
      </c>
      <c r="K50" s="7">
        <f>+K47-K48</f>
        <v>334675750</v>
      </c>
      <c r="M50" s="120"/>
    </row>
    <row r="51" spans="1:13" ht="12.75">
      <c r="A51" s="253" t="s">
        <v>167</v>
      </c>
      <c r="B51" s="254"/>
      <c r="C51" s="254"/>
      <c r="D51" s="254"/>
      <c r="E51" s="254"/>
      <c r="F51" s="254"/>
      <c r="G51" s="254"/>
      <c r="H51" s="254"/>
      <c r="I51" s="1">
        <v>43</v>
      </c>
      <c r="J51" s="7"/>
      <c r="K51" s="7"/>
      <c r="M51" s="120"/>
    </row>
    <row r="52" spans="1:13" ht="12.75">
      <c r="A52" s="275" t="s">
        <v>168</v>
      </c>
      <c r="B52" s="276"/>
      <c r="C52" s="276"/>
      <c r="D52" s="276"/>
      <c r="E52" s="276"/>
      <c r="F52" s="276"/>
      <c r="G52" s="276"/>
      <c r="H52" s="276"/>
      <c r="I52" s="4">
        <v>44</v>
      </c>
      <c r="J52" s="54">
        <f>J49+J50-J51</f>
        <v>292648742</v>
      </c>
      <c r="K52" s="51">
        <f>K49+K50-K51</f>
        <v>653431032</v>
      </c>
      <c r="L52" s="121"/>
      <c r="M52" s="120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13" t="s">
        <v>186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2.75" customHeight="1">
      <c r="A2" s="322" t="s">
        <v>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2.75">
      <c r="A3" s="321" t="s">
        <v>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33.75">
      <c r="A4" s="315" t="s">
        <v>52</v>
      </c>
      <c r="B4" s="315"/>
      <c r="C4" s="315"/>
      <c r="D4" s="315"/>
      <c r="E4" s="315"/>
      <c r="F4" s="315"/>
      <c r="G4" s="315"/>
      <c r="H4" s="315"/>
      <c r="I4" s="55" t="s">
        <v>266</v>
      </c>
      <c r="J4" s="56" t="s">
        <v>304</v>
      </c>
      <c r="K4" s="56" t="s">
        <v>305</v>
      </c>
    </row>
    <row r="5" spans="1:11" ht="12.75">
      <c r="A5" s="323">
        <v>1</v>
      </c>
      <c r="B5" s="323"/>
      <c r="C5" s="323"/>
      <c r="D5" s="323"/>
      <c r="E5" s="323"/>
      <c r="F5" s="323"/>
      <c r="G5" s="323"/>
      <c r="H5" s="323"/>
      <c r="I5" s="61">
        <v>2</v>
      </c>
      <c r="J5" s="62" t="s">
        <v>270</v>
      </c>
      <c r="K5" s="62" t="s">
        <v>271</v>
      </c>
    </row>
    <row r="6" spans="1:11" ht="12.75">
      <c r="A6" s="259" t="s">
        <v>147</v>
      </c>
      <c r="B6" s="270"/>
      <c r="C6" s="270"/>
      <c r="D6" s="270"/>
      <c r="E6" s="270"/>
      <c r="F6" s="270"/>
      <c r="G6" s="270"/>
      <c r="H6" s="270"/>
      <c r="I6" s="317"/>
      <c r="J6" s="317"/>
      <c r="K6" s="318"/>
    </row>
    <row r="7" spans="1:11" ht="12.75">
      <c r="A7" s="253" t="s">
        <v>188</v>
      </c>
      <c r="B7" s="254"/>
      <c r="C7" s="254"/>
      <c r="D7" s="254"/>
      <c r="E7" s="254"/>
      <c r="F7" s="254"/>
      <c r="G7" s="254"/>
      <c r="H7" s="254"/>
      <c r="I7" s="1">
        <v>1</v>
      </c>
      <c r="J7" s="5"/>
      <c r="K7" s="7"/>
    </row>
    <row r="8" spans="1:11" ht="12.75">
      <c r="A8" s="253" t="s">
        <v>111</v>
      </c>
      <c r="B8" s="254"/>
      <c r="C8" s="254"/>
      <c r="D8" s="254"/>
      <c r="E8" s="254"/>
      <c r="F8" s="254"/>
      <c r="G8" s="254"/>
      <c r="H8" s="254"/>
      <c r="I8" s="1">
        <v>2</v>
      </c>
      <c r="J8" s="5"/>
      <c r="K8" s="7"/>
    </row>
    <row r="9" spans="1:11" ht="12.75">
      <c r="A9" s="253" t="s">
        <v>112</v>
      </c>
      <c r="B9" s="254"/>
      <c r="C9" s="254"/>
      <c r="D9" s="254"/>
      <c r="E9" s="254"/>
      <c r="F9" s="254"/>
      <c r="G9" s="254"/>
      <c r="H9" s="254"/>
      <c r="I9" s="1">
        <v>3</v>
      </c>
      <c r="J9" s="5"/>
      <c r="K9" s="7"/>
    </row>
    <row r="10" spans="1:11" ht="12.75">
      <c r="A10" s="253" t="s">
        <v>113</v>
      </c>
      <c r="B10" s="254"/>
      <c r="C10" s="254"/>
      <c r="D10" s="254"/>
      <c r="E10" s="254"/>
      <c r="F10" s="254"/>
      <c r="G10" s="254"/>
      <c r="H10" s="254"/>
      <c r="I10" s="1">
        <v>4</v>
      </c>
      <c r="J10" s="5"/>
      <c r="K10" s="7"/>
    </row>
    <row r="11" spans="1:11" ht="12.75">
      <c r="A11" s="253" t="s">
        <v>114</v>
      </c>
      <c r="B11" s="254"/>
      <c r="C11" s="254"/>
      <c r="D11" s="254"/>
      <c r="E11" s="254"/>
      <c r="F11" s="254"/>
      <c r="G11" s="254"/>
      <c r="H11" s="254"/>
      <c r="I11" s="1">
        <v>5</v>
      </c>
      <c r="J11" s="5"/>
      <c r="K11" s="7"/>
    </row>
    <row r="12" spans="1:11" ht="12.75">
      <c r="A12" s="242" t="s">
        <v>187</v>
      </c>
      <c r="B12" s="243"/>
      <c r="C12" s="243"/>
      <c r="D12" s="243"/>
      <c r="E12" s="243"/>
      <c r="F12" s="243"/>
      <c r="G12" s="243"/>
      <c r="H12" s="243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253" t="s">
        <v>115</v>
      </c>
      <c r="B13" s="254"/>
      <c r="C13" s="254"/>
      <c r="D13" s="254"/>
      <c r="E13" s="254"/>
      <c r="F13" s="254"/>
      <c r="G13" s="254"/>
      <c r="H13" s="254"/>
      <c r="I13" s="1">
        <v>7</v>
      </c>
      <c r="J13" s="5"/>
      <c r="K13" s="7"/>
    </row>
    <row r="14" spans="1:11" ht="12.75">
      <c r="A14" s="253" t="s">
        <v>116</v>
      </c>
      <c r="B14" s="254"/>
      <c r="C14" s="254"/>
      <c r="D14" s="254"/>
      <c r="E14" s="254"/>
      <c r="F14" s="254"/>
      <c r="G14" s="254"/>
      <c r="H14" s="254"/>
      <c r="I14" s="1">
        <v>8</v>
      </c>
      <c r="J14" s="5"/>
      <c r="K14" s="7"/>
    </row>
    <row r="15" spans="1:11" ht="12.75">
      <c r="A15" s="253" t="s">
        <v>117</v>
      </c>
      <c r="B15" s="254"/>
      <c r="C15" s="254"/>
      <c r="D15" s="254"/>
      <c r="E15" s="254"/>
      <c r="F15" s="254"/>
      <c r="G15" s="254"/>
      <c r="H15" s="254"/>
      <c r="I15" s="1">
        <v>9</v>
      </c>
      <c r="J15" s="5"/>
      <c r="K15" s="7"/>
    </row>
    <row r="16" spans="1:11" ht="12.75">
      <c r="A16" s="253" t="s">
        <v>118</v>
      </c>
      <c r="B16" s="254"/>
      <c r="C16" s="254"/>
      <c r="D16" s="254"/>
      <c r="E16" s="254"/>
      <c r="F16" s="254"/>
      <c r="G16" s="254"/>
      <c r="H16" s="254"/>
      <c r="I16" s="1">
        <v>10</v>
      </c>
      <c r="J16" s="5"/>
      <c r="K16" s="7"/>
    </row>
    <row r="17" spans="1:11" ht="12.75">
      <c r="A17" s="253" t="s">
        <v>119</v>
      </c>
      <c r="B17" s="254"/>
      <c r="C17" s="254"/>
      <c r="D17" s="254"/>
      <c r="E17" s="254"/>
      <c r="F17" s="254"/>
      <c r="G17" s="254"/>
      <c r="H17" s="254"/>
      <c r="I17" s="1">
        <v>11</v>
      </c>
      <c r="J17" s="5"/>
      <c r="K17" s="7"/>
    </row>
    <row r="18" spans="1:11" ht="12.75">
      <c r="A18" s="253" t="s">
        <v>120</v>
      </c>
      <c r="B18" s="254"/>
      <c r="C18" s="254"/>
      <c r="D18" s="254"/>
      <c r="E18" s="254"/>
      <c r="F18" s="254"/>
      <c r="G18" s="254"/>
      <c r="H18" s="254"/>
      <c r="I18" s="1">
        <v>12</v>
      </c>
      <c r="J18" s="5"/>
      <c r="K18" s="7"/>
    </row>
    <row r="19" spans="1:11" ht="12.75">
      <c r="A19" s="242" t="s">
        <v>40</v>
      </c>
      <c r="B19" s="243"/>
      <c r="C19" s="243"/>
      <c r="D19" s="243"/>
      <c r="E19" s="243"/>
      <c r="F19" s="243"/>
      <c r="G19" s="243"/>
      <c r="H19" s="243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42" t="s">
        <v>100</v>
      </c>
      <c r="B20" s="324"/>
      <c r="C20" s="324"/>
      <c r="D20" s="324"/>
      <c r="E20" s="324"/>
      <c r="F20" s="324"/>
      <c r="G20" s="324"/>
      <c r="H20" s="325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256" t="s">
        <v>101</v>
      </c>
      <c r="B21" s="326"/>
      <c r="C21" s="326"/>
      <c r="D21" s="326"/>
      <c r="E21" s="326"/>
      <c r="F21" s="326"/>
      <c r="G21" s="326"/>
      <c r="H21" s="327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59" t="s">
        <v>150</v>
      </c>
      <c r="B22" s="270"/>
      <c r="C22" s="270"/>
      <c r="D22" s="270"/>
      <c r="E22" s="270"/>
      <c r="F22" s="270"/>
      <c r="G22" s="270"/>
      <c r="H22" s="270"/>
      <c r="I22" s="317"/>
      <c r="J22" s="317"/>
      <c r="K22" s="318"/>
    </row>
    <row r="23" spans="1:11" ht="12.75">
      <c r="A23" s="253" t="s">
        <v>156</v>
      </c>
      <c r="B23" s="254"/>
      <c r="C23" s="254"/>
      <c r="D23" s="254"/>
      <c r="E23" s="254"/>
      <c r="F23" s="254"/>
      <c r="G23" s="254"/>
      <c r="H23" s="254"/>
      <c r="I23" s="1">
        <v>16</v>
      </c>
      <c r="J23" s="5"/>
      <c r="K23" s="7"/>
    </row>
    <row r="24" spans="1:11" ht="12.75">
      <c r="A24" s="253" t="s">
        <v>157</v>
      </c>
      <c r="B24" s="254"/>
      <c r="C24" s="254"/>
      <c r="D24" s="254"/>
      <c r="E24" s="254"/>
      <c r="F24" s="254"/>
      <c r="G24" s="254"/>
      <c r="H24" s="254"/>
      <c r="I24" s="1">
        <v>17</v>
      </c>
      <c r="J24" s="5"/>
      <c r="K24" s="7"/>
    </row>
    <row r="25" spans="1:11" ht="12.75">
      <c r="A25" s="253" t="s">
        <v>306</v>
      </c>
      <c r="B25" s="254"/>
      <c r="C25" s="254"/>
      <c r="D25" s="254"/>
      <c r="E25" s="254"/>
      <c r="F25" s="254"/>
      <c r="G25" s="254"/>
      <c r="H25" s="254"/>
      <c r="I25" s="1">
        <v>18</v>
      </c>
      <c r="J25" s="5"/>
      <c r="K25" s="7"/>
    </row>
    <row r="26" spans="1:11" ht="12.75">
      <c r="A26" s="253" t="s">
        <v>307</v>
      </c>
      <c r="B26" s="254"/>
      <c r="C26" s="254"/>
      <c r="D26" s="254"/>
      <c r="E26" s="254"/>
      <c r="F26" s="254"/>
      <c r="G26" s="254"/>
      <c r="H26" s="254"/>
      <c r="I26" s="1">
        <v>19</v>
      </c>
      <c r="J26" s="5"/>
      <c r="K26" s="7"/>
    </row>
    <row r="27" spans="1:11" ht="12.75">
      <c r="A27" s="253" t="s">
        <v>158</v>
      </c>
      <c r="B27" s="254"/>
      <c r="C27" s="254"/>
      <c r="D27" s="254"/>
      <c r="E27" s="254"/>
      <c r="F27" s="254"/>
      <c r="G27" s="254"/>
      <c r="H27" s="254"/>
      <c r="I27" s="1">
        <v>20</v>
      </c>
      <c r="J27" s="5"/>
      <c r="K27" s="7"/>
    </row>
    <row r="28" spans="1:11" ht="12.75">
      <c r="A28" s="242" t="s">
        <v>106</v>
      </c>
      <c r="B28" s="243"/>
      <c r="C28" s="243"/>
      <c r="D28" s="243"/>
      <c r="E28" s="243"/>
      <c r="F28" s="243"/>
      <c r="G28" s="243"/>
      <c r="H28" s="243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253" t="s">
        <v>2</v>
      </c>
      <c r="B29" s="254"/>
      <c r="C29" s="254"/>
      <c r="D29" s="254"/>
      <c r="E29" s="254"/>
      <c r="F29" s="254"/>
      <c r="G29" s="254"/>
      <c r="H29" s="254"/>
      <c r="I29" s="1">
        <v>22</v>
      </c>
      <c r="J29" s="5"/>
      <c r="K29" s="7"/>
    </row>
    <row r="30" spans="1:11" ht="12.75">
      <c r="A30" s="253" t="s">
        <v>3</v>
      </c>
      <c r="B30" s="254"/>
      <c r="C30" s="254"/>
      <c r="D30" s="254"/>
      <c r="E30" s="254"/>
      <c r="F30" s="254"/>
      <c r="G30" s="254"/>
      <c r="H30" s="254"/>
      <c r="I30" s="1">
        <v>23</v>
      </c>
      <c r="J30" s="5"/>
      <c r="K30" s="7"/>
    </row>
    <row r="31" spans="1:11" ht="12.75">
      <c r="A31" s="253" t="s">
        <v>4</v>
      </c>
      <c r="B31" s="254"/>
      <c r="C31" s="254"/>
      <c r="D31" s="254"/>
      <c r="E31" s="254"/>
      <c r="F31" s="254"/>
      <c r="G31" s="254"/>
      <c r="H31" s="254"/>
      <c r="I31" s="1">
        <v>24</v>
      </c>
      <c r="J31" s="5"/>
      <c r="K31" s="7"/>
    </row>
    <row r="32" spans="1:11" ht="12.75">
      <c r="A32" s="242" t="s">
        <v>41</v>
      </c>
      <c r="B32" s="243"/>
      <c r="C32" s="243"/>
      <c r="D32" s="243"/>
      <c r="E32" s="243"/>
      <c r="F32" s="243"/>
      <c r="G32" s="243"/>
      <c r="H32" s="243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42" t="s">
        <v>102</v>
      </c>
      <c r="B33" s="243"/>
      <c r="C33" s="243"/>
      <c r="D33" s="243"/>
      <c r="E33" s="243"/>
      <c r="F33" s="243"/>
      <c r="G33" s="243"/>
      <c r="H33" s="243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42" t="s">
        <v>103</v>
      </c>
      <c r="B34" s="243"/>
      <c r="C34" s="243"/>
      <c r="D34" s="243"/>
      <c r="E34" s="243"/>
      <c r="F34" s="243"/>
      <c r="G34" s="243"/>
      <c r="H34" s="243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59" t="s">
        <v>151</v>
      </c>
      <c r="B35" s="270"/>
      <c r="C35" s="270"/>
      <c r="D35" s="270"/>
      <c r="E35" s="270"/>
      <c r="F35" s="270"/>
      <c r="G35" s="270"/>
      <c r="H35" s="270"/>
      <c r="I35" s="317">
        <v>0</v>
      </c>
      <c r="J35" s="317"/>
      <c r="K35" s="318"/>
    </row>
    <row r="36" spans="1:11" ht="12.75">
      <c r="A36" s="253" t="s">
        <v>165</v>
      </c>
      <c r="B36" s="254"/>
      <c r="C36" s="254"/>
      <c r="D36" s="254"/>
      <c r="E36" s="254"/>
      <c r="F36" s="254"/>
      <c r="G36" s="254"/>
      <c r="H36" s="254"/>
      <c r="I36" s="1">
        <v>28</v>
      </c>
      <c r="J36" s="5"/>
      <c r="K36" s="7"/>
    </row>
    <row r="37" spans="1:11" ht="12.75">
      <c r="A37" s="253" t="s">
        <v>27</v>
      </c>
      <c r="B37" s="254"/>
      <c r="C37" s="254"/>
      <c r="D37" s="254"/>
      <c r="E37" s="254"/>
      <c r="F37" s="254"/>
      <c r="G37" s="254"/>
      <c r="H37" s="254"/>
      <c r="I37" s="1">
        <v>29</v>
      </c>
      <c r="J37" s="5"/>
      <c r="K37" s="7"/>
    </row>
    <row r="38" spans="1:11" ht="12.75">
      <c r="A38" s="253" t="s">
        <v>28</v>
      </c>
      <c r="B38" s="254"/>
      <c r="C38" s="254"/>
      <c r="D38" s="254"/>
      <c r="E38" s="254"/>
      <c r="F38" s="254"/>
      <c r="G38" s="254"/>
      <c r="H38" s="254"/>
      <c r="I38" s="1">
        <v>30</v>
      </c>
      <c r="J38" s="5"/>
      <c r="K38" s="7"/>
    </row>
    <row r="39" spans="1:11" ht="12.75">
      <c r="A39" s="242" t="s">
        <v>42</v>
      </c>
      <c r="B39" s="243"/>
      <c r="C39" s="243"/>
      <c r="D39" s="243"/>
      <c r="E39" s="243"/>
      <c r="F39" s="243"/>
      <c r="G39" s="243"/>
      <c r="H39" s="243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253" t="s">
        <v>29</v>
      </c>
      <c r="B40" s="254"/>
      <c r="C40" s="254"/>
      <c r="D40" s="254"/>
      <c r="E40" s="254"/>
      <c r="F40" s="254"/>
      <c r="G40" s="254"/>
      <c r="H40" s="254"/>
      <c r="I40" s="1">
        <v>32</v>
      </c>
      <c r="J40" s="5"/>
      <c r="K40" s="7"/>
    </row>
    <row r="41" spans="1:11" ht="12.75">
      <c r="A41" s="253" t="s">
        <v>30</v>
      </c>
      <c r="B41" s="254"/>
      <c r="C41" s="254"/>
      <c r="D41" s="254"/>
      <c r="E41" s="254"/>
      <c r="F41" s="254"/>
      <c r="G41" s="254"/>
      <c r="H41" s="254"/>
      <c r="I41" s="1">
        <v>33</v>
      </c>
      <c r="J41" s="5"/>
      <c r="K41" s="7"/>
    </row>
    <row r="42" spans="1:11" ht="12.75">
      <c r="A42" s="253" t="s">
        <v>31</v>
      </c>
      <c r="B42" s="254"/>
      <c r="C42" s="254"/>
      <c r="D42" s="254"/>
      <c r="E42" s="254"/>
      <c r="F42" s="254"/>
      <c r="G42" s="254"/>
      <c r="H42" s="254"/>
      <c r="I42" s="1">
        <v>34</v>
      </c>
      <c r="J42" s="5"/>
      <c r="K42" s="7"/>
    </row>
    <row r="43" spans="1:11" ht="12.75">
      <c r="A43" s="253" t="s">
        <v>32</v>
      </c>
      <c r="B43" s="254"/>
      <c r="C43" s="254"/>
      <c r="D43" s="254"/>
      <c r="E43" s="254"/>
      <c r="F43" s="254"/>
      <c r="G43" s="254"/>
      <c r="H43" s="254"/>
      <c r="I43" s="1">
        <v>35</v>
      </c>
      <c r="J43" s="5"/>
      <c r="K43" s="7"/>
    </row>
    <row r="44" spans="1:11" ht="12.75">
      <c r="A44" s="253" t="s">
        <v>33</v>
      </c>
      <c r="B44" s="254"/>
      <c r="C44" s="254"/>
      <c r="D44" s="254"/>
      <c r="E44" s="254"/>
      <c r="F44" s="254"/>
      <c r="G44" s="254"/>
      <c r="H44" s="254"/>
      <c r="I44" s="1">
        <v>36</v>
      </c>
      <c r="J44" s="5"/>
      <c r="K44" s="7"/>
    </row>
    <row r="45" spans="1:11" ht="12.75">
      <c r="A45" s="242" t="s">
        <v>140</v>
      </c>
      <c r="B45" s="243"/>
      <c r="C45" s="243"/>
      <c r="D45" s="243"/>
      <c r="E45" s="243"/>
      <c r="F45" s="243"/>
      <c r="G45" s="243"/>
      <c r="H45" s="243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42" t="s">
        <v>153</v>
      </c>
      <c r="B46" s="243"/>
      <c r="C46" s="243"/>
      <c r="D46" s="243"/>
      <c r="E46" s="243"/>
      <c r="F46" s="243"/>
      <c r="G46" s="243"/>
      <c r="H46" s="243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42" t="s">
        <v>154</v>
      </c>
      <c r="B47" s="243"/>
      <c r="C47" s="243"/>
      <c r="D47" s="243"/>
      <c r="E47" s="243"/>
      <c r="F47" s="243"/>
      <c r="G47" s="243"/>
      <c r="H47" s="243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42" t="s">
        <v>141</v>
      </c>
      <c r="B48" s="243"/>
      <c r="C48" s="243"/>
      <c r="D48" s="243"/>
      <c r="E48" s="243"/>
      <c r="F48" s="243"/>
      <c r="G48" s="243"/>
      <c r="H48" s="243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42" t="s">
        <v>15</v>
      </c>
      <c r="B49" s="243"/>
      <c r="C49" s="243"/>
      <c r="D49" s="243"/>
      <c r="E49" s="243"/>
      <c r="F49" s="243"/>
      <c r="G49" s="243"/>
      <c r="H49" s="243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42" t="s">
        <v>152</v>
      </c>
      <c r="B50" s="243"/>
      <c r="C50" s="243"/>
      <c r="D50" s="243"/>
      <c r="E50" s="243"/>
      <c r="F50" s="243"/>
      <c r="G50" s="243"/>
      <c r="H50" s="243"/>
      <c r="I50" s="1">
        <v>42</v>
      </c>
      <c r="J50" s="5"/>
      <c r="K50" s="7"/>
    </row>
    <row r="51" spans="1:11" ht="12.75">
      <c r="A51" s="242" t="s">
        <v>166</v>
      </c>
      <c r="B51" s="243"/>
      <c r="C51" s="243"/>
      <c r="D51" s="243"/>
      <c r="E51" s="243"/>
      <c r="F51" s="243"/>
      <c r="G51" s="243"/>
      <c r="H51" s="243"/>
      <c r="I51" s="1">
        <v>43</v>
      </c>
      <c r="J51" s="5"/>
      <c r="K51" s="7"/>
    </row>
    <row r="52" spans="1:11" ht="12.75">
      <c r="A52" s="242" t="s">
        <v>167</v>
      </c>
      <c r="B52" s="243"/>
      <c r="C52" s="243"/>
      <c r="D52" s="243"/>
      <c r="E52" s="243"/>
      <c r="F52" s="243"/>
      <c r="G52" s="243"/>
      <c r="H52" s="243"/>
      <c r="I52" s="1">
        <v>44</v>
      </c>
      <c r="J52" s="5"/>
      <c r="K52" s="7"/>
    </row>
    <row r="53" spans="1:11" ht="12.75">
      <c r="A53" s="256" t="s">
        <v>168</v>
      </c>
      <c r="B53" s="257"/>
      <c r="C53" s="257"/>
      <c r="D53" s="257"/>
      <c r="E53" s="257"/>
      <c r="F53" s="257"/>
      <c r="G53" s="257"/>
      <c r="H53" s="257"/>
      <c r="I53" s="4">
        <v>45</v>
      </c>
      <c r="J53" s="54">
        <f>J50+J51-J52</f>
        <v>0</v>
      </c>
      <c r="K53" s="51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57421875" style="65" customWidth="1"/>
    <col min="11" max="11" width="10.8515625" style="65" bestFit="1" customWidth="1"/>
    <col min="12" max="16384" width="9.140625" style="65" customWidth="1"/>
  </cols>
  <sheetData>
    <row r="1" spans="1:12" ht="12.75">
      <c r="A1" s="334" t="s">
        <v>268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64"/>
    </row>
    <row r="2" spans="1:12" ht="15.75">
      <c r="A2" s="34"/>
      <c r="B2" s="63"/>
      <c r="C2" s="344" t="s">
        <v>269</v>
      </c>
      <c r="D2" s="344"/>
      <c r="E2" s="139" t="s">
        <v>368</v>
      </c>
      <c r="F2" s="35" t="s">
        <v>237</v>
      </c>
      <c r="G2" s="345" t="s">
        <v>389</v>
      </c>
      <c r="H2" s="346"/>
      <c r="I2" s="63"/>
      <c r="J2" s="63"/>
      <c r="K2" s="63"/>
      <c r="L2" s="66"/>
    </row>
    <row r="3" spans="1:11" ht="23.25">
      <c r="A3" s="347" t="s">
        <v>52</v>
      </c>
      <c r="B3" s="347"/>
      <c r="C3" s="347"/>
      <c r="D3" s="347"/>
      <c r="E3" s="347"/>
      <c r="F3" s="347"/>
      <c r="G3" s="347"/>
      <c r="H3" s="347"/>
      <c r="I3" s="69" t="s">
        <v>292</v>
      </c>
      <c r="J3" s="70" t="s">
        <v>142</v>
      </c>
      <c r="K3" s="70" t="s">
        <v>143</v>
      </c>
    </row>
    <row r="4" spans="1:11" ht="12.75">
      <c r="A4" s="348">
        <v>1</v>
      </c>
      <c r="B4" s="348"/>
      <c r="C4" s="348"/>
      <c r="D4" s="348"/>
      <c r="E4" s="348"/>
      <c r="F4" s="348"/>
      <c r="G4" s="348"/>
      <c r="H4" s="348"/>
      <c r="I4" s="72">
        <v>2</v>
      </c>
      <c r="J4" s="71" t="s">
        <v>270</v>
      </c>
      <c r="K4" s="71" t="s">
        <v>271</v>
      </c>
    </row>
    <row r="5" spans="1:11" ht="12.75">
      <c r="A5" s="336" t="s">
        <v>272</v>
      </c>
      <c r="B5" s="337"/>
      <c r="C5" s="337"/>
      <c r="D5" s="337"/>
      <c r="E5" s="337"/>
      <c r="F5" s="337"/>
      <c r="G5" s="337"/>
      <c r="H5" s="337"/>
      <c r="I5" s="36">
        <v>1</v>
      </c>
      <c r="J5" s="6">
        <f>+Bilanca!J70</f>
        <v>1672021210</v>
      </c>
      <c r="K5" s="6">
        <f>+Bilanca!K70</f>
        <v>1672021210</v>
      </c>
    </row>
    <row r="6" spans="1:11" ht="12.75">
      <c r="A6" s="336" t="s">
        <v>273</v>
      </c>
      <c r="B6" s="337"/>
      <c r="C6" s="337"/>
      <c r="D6" s="337"/>
      <c r="E6" s="337"/>
      <c r="F6" s="337"/>
      <c r="G6" s="337"/>
      <c r="H6" s="337"/>
      <c r="I6" s="36">
        <v>2</v>
      </c>
      <c r="J6" s="7">
        <f>+Bilanca!J71</f>
        <v>-373815</v>
      </c>
      <c r="K6" s="7">
        <f>+Bilanca!K71</f>
        <v>3573938</v>
      </c>
    </row>
    <row r="7" spans="1:11" ht="12.75">
      <c r="A7" s="336" t="s">
        <v>274</v>
      </c>
      <c r="B7" s="337"/>
      <c r="C7" s="337"/>
      <c r="D7" s="337"/>
      <c r="E7" s="337"/>
      <c r="F7" s="337"/>
      <c r="G7" s="337"/>
      <c r="H7" s="337"/>
      <c r="I7" s="36">
        <v>3</v>
      </c>
      <c r="J7" s="7">
        <f>+Bilanca!J72</f>
        <v>62737202</v>
      </c>
      <c r="K7" s="7">
        <f>+Bilanca!K72</f>
        <v>85417585</v>
      </c>
    </row>
    <row r="8" spans="1:11" ht="12.75">
      <c r="A8" s="336" t="s">
        <v>275</v>
      </c>
      <c r="B8" s="337"/>
      <c r="C8" s="337"/>
      <c r="D8" s="337"/>
      <c r="E8" s="337"/>
      <c r="F8" s="337"/>
      <c r="G8" s="337"/>
      <c r="H8" s="337"/>
      <c r="I8" s="36">
        <v>4</v>
      </c>
      <c r="J8" s="7">
        <f>+Bilanca!J79</f>
        <v>30576912</v>
      </c>
      <c r="K8" s="7">
        <f>+Bilanca!K79</f>
        <v>36541452</v>
      </c>
    </row>
    <row r="9" spans="1:11" ht="12.75">
      <c r="A9" s="336" t="s">
        <v>276</v>
      </c>
      <c r="B9" s="337"/>
      <c r="C9" s="337"/>
      <c r="D9" s="337"/>
      <c r="E9" s="337"/>
      <c r="F9" s="337"/>
      <c r="G9" s="337"/>
      <c r="H9" s="337"/>
      <c r="I9" s="36">
        <v>5</v>
      </c>
      <c r="J9" s="7">
        <f>+Bilanca!J82</f>
        <v>105441776</v>
      </c>
      <c r="K9" s="7">
        <f>+Bilanca!K82</f>
        <v>499159070</v>
      </c>
    </row>
    <row r="10" spans="1:11" ht="12.75">
      <c r="A10" s="336" t="s">
        <v>277</v>
      </c>
      <c r="B10" s="337"/>
      <c r="C10" s="337"/>
      <c r="D10" s="337"/>
      <c r="E10" s="337"/>
      <c r="F10" s="337"/>
      <c r="G10" s="337"/>
      <c r="H10" s="337"/>
      <c r="I10" s="36">
        <v>6</v>
      </c>
      <c r="J10" s="7"/>
      <c r="K10" s="37"/>
    </row>
    <row r="11" spans="1:11" ht="12.75">
      <c r="A11" s="336" t="s">
        <v>278</v>
      </c>
      <c r="B11" s="337"/>
      <c r="C11" s="337"/>
      <c r="D11" s="337"/>
      <c r="E11" s="337"/>
      <c r="F11" s="337"/>
      <c r="G11" s="337"/>
      <c r="H11" s="337"/>
      <c r="I11" s="36">
        <v>7</v>
      </c>
      <c r="J11" s="7"/>
      <c r="K11" s="37"/>
    </row>
    <row r="12" spans="1:11" ht="12.75">
      <c r="A12" s="336" t="s">
        <v>279</v>
      </c>
      <c r="B12" s="337"/>
      <c r="C12" s="337"/>
      <c r="D12" s="337"/>
      <c r="E12" s="337"/>
      <c r="F12" s="337"/>
      <c r="G12" s="337"/>
      <c r="H12" s="337"/>
      <c r="I12" s="36">
        <v>8</v>
      </c>
      <c r="J12" s="7">
        <f>+Bilanca!J78</f>
        <v>31189526</v>
      </c>
      <c r="K12" s="7">
        <f>+Bilanca!K78</f>
        <v>407047</v>
      </c>
    </row>
    <row r="13" spans="1:11" ht="12.75">
      <c r="A13" s="336" t="s">
        <v>280</v>
      </c>
      <c r="B13" s="337"/>
      <c r="C13" s="337"/>
      <c r="D13" s="337"/>
      <c r="E13" s="337"/>
      <c r="F13" s="337"/>
      <c r="G13" s="337"/>
      <c r="H13" s="337"/>
      <c r="I13" s="36">
        <v>9</v>
      </c>
      <c r="J13" s="7"/>
      <c r="K13" s="37"/>
    </row>
    <row r="14" spans="1:11" ht="12.75">
      <c r="A14" s="338" t="s">
        <v>281</v>
      </c>
      <c r="B14" s="339"/>
      <c r="C14" s="339"/>
      <c r="D14" s="339"/>
      <c r="E14" s="339"/>
      <c r="F14" s="339"/>
      <c r="G14" s="339"/>
      <c r="H14" s="339"/>
      <c r="I14" s="36">
        <v>10</v>
      </c>
      <c r="J14" s="67">
        <f>SUM(J5:J13)</f>
        <v>1901592811</v>
      </c>
      <c r="K14" s="67">
        <f>SUM(K5:K13)</f>
        <v>2297120302</v>
      </c>
    </row>
    <row r="15" spans="1:11" ht="12.75">
      <c r="A15" s="336" t="s">
        <v>282</v>
      </c>
      <c r="B15" s="337"/>
      <c r="C15" s="337"/>
      <c r="D15" s="337"/>
      <c r="E15" s="337"/>
      <c r="F15" s="337"/>
      <c r="G15" s="337"/>
      <c r="H15" s="337"/>
      <c r="I15" s="36">
        <v>11</v>
      </c>
      <c r="J15" s="37"/>
      <c r="K15" s="37"/>
    </row>
    <row r="16" spans="1:11" ht="12.75">
      <c r="A16" s="336" t="s">
        <v>283</v>
      </c>
      <c r="B16" s="337"/>
      <c r="C16" s="337"/>
      <c r="D16" s="337"/>
      <c r="E16" s="337"/>
      <c r="F16" s="337"/>
      <c r="G16" s="337"/>
      <c r="H16" s="337"/>
      <c r="I16" s="36">
        <v>12</v>
      </c>
      <c r="J16" s="37"/>
      <c r="K16" s="37"/>
    </row>
    <row r="17" spans="1:11" ht="12.75">
      <c r="A17" s="336" t="s">
        <v>284</v>
      </c>
      <c r="B17" s="337"/>
      <c r="C17" s="337"/>
      <c r="D17" s="337"/>
      <c r="E17" s="337"/>
      <c r="F17" s="337"/>
      <c r="G17" s="337"/>
      <c r="H17" s="337"/>
      <c r="I17" s="36">
        <v>13</v>
      </c>
      <c r="J17" s="37"/>
      <c r="K17" s="37"/>
    </row>
    <row r="18" spans="1:11" ht="12.75">
      <c r="A18" s="336" t="s">
        <v>285</v>
      </c>
      <c r="B18" s="337"/>
      <c r="C18" s="337"/>
      <c r="D18" s="337"/>
      <c r="E18" s="337"/>
      <c r="F18" s="337"/>
      <c r="G18" s="337"/>
      <c r="H18" s="337"/>
      <c r="I18" s="36">
        <v>14</v>
      </c>
      <c r="J18" s="37"/>
      <c r="K18" s="37"/>
    </row>
    <row r="19" spans="1:11" ht="12.75">
      <c r="A19" s="336" t="s">
        <v>286</v>
      </c>
      <c r="B19" s="337"/>
      <c r="C19" s="337"/>
      <c r="D19" s="337"/>
      <c r="E19" s="337"/>
      <c r="F19" s="337"/>
      <c r="G19" s="337"/>
      <c r="H19" s="337"/>
      <c r="I19" s="36">
        <v>15</v>
      </c>
      <c r="J19" s="37"/>
      <c r="K19" s="37"/>
    </row>
    <row r="20" spans="1:11" ht="12.75">
      <c r="A20" s="336" t="s">
        <v>287</v>
      </c>
      <c r="B20" s="337"/>
      <c r="C20" s="337"/>
      <c r="D20" s="337"/>
      <c r="E20" s="337"/>
      <c r="F20" s="337"/>
      <c r="G20" s="337"/>
      <c r="H20" s="337"/>
      <c r="I20" s="36">
        <v>16</v>
      </c>
      <c r="J20" s="37"/>
      <c r="K20" s="37"/>
    </row>
    <row r="21" spans="1:11" ht="12.75">
      <c r="A21" s="338" t="s">
        <v>288</v>
      </c>
      <c r="B21" s="339"/>
      <c r="C21" s="339"/>
      <c r="D21" s="339"/>
      <c r="E21" s="339"/>
      <c r="F21" s="339"/>
      <c r="G21" s="339"/>
      <c r="H21" s="339"/>
      <c r="I21" s="36">
        <v>17</v>
      </c>
      <c r="J21" s="68">
        <f>SUM(J15:J20)</f>
        <v>0</v>
      </c>
      <c r="K21" s="68">
        <f>SUM(K15:K20)</f>
        <v>0</v>
      </c>
    </row>
    <row r="22" spans="1:11" ht="12.75">
      <c r="A22" s="340"/>
      <c r="B22" s="341"/>
      <c r="C22" s="341"/>
      <c r="D22" s="341"/>
      <c r="E22" s="341"/>
      <c r="F22" s="341"/>
      <c r="G22" s="341"/>
      <c r="H22" s="341"/>
      <c r="I22" s="342"/>
      <c r="J22" s="342"/>
      <c r="K22" s="343"/>
    </row>
    <row r="23" spans="1:11" ht="12.75">
      <c r="A23" s="328" t="s">
        <v>289</v>
      </c>
      <c r="B23" s="329"/>
      <c r="C23" s="329"/>
      <c r="D23" s="329"/>
      <c r="E23" s="329"/>
      <c r="F23" s="329"/>
      <c r="G23" s="329"/>
      <c r="H23" s="329"/>
      <c r="I23" s="38">
        <v>18</v>
      </c>
      <c r="J23" s="6">
        <f>+J14</f>
        <v>1901592811</v>
      </c>
      <c r="K23" s="113">
        <f>+K14</f>
        <v>2297120302</v>
      </c>
    </row>
    <row r="24" spans="1:11" ht="17.25" customHeight="1">
      <c r="A24" s="330" t="s">
        <v>290</v>
      </c>
      <c r="B24" s="331"/>
      <c r="C24" s="331"/>
      <c r="D24" s="331"/>
      <c r="E24" s="331"/>
      <c r="F24" s="331"/>
      <c r="G24" s="331"/>
      <c r="H24" s="331"/>
      <c r="I24" s="39">
        <v>19</v>
      </c>
      <c r="J24" s="68">
        <f>+Bilanca!J85</f>
        <v>97869</v>
      </c>
      <c r="K24" s="68">
        <f>+Bilanca!K85</f>
        <v>142948</v>
      </c>
    </row>
    <row r="25" spans="1:11" ht="30" customHeight="1">
      <c r="A25" s="332" t="s">
        <v>291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</row>
    <row r="28" spans="10:11" ht="12.75">
      <c r="J28" s="119"/>
      <c r="K28" s="119"/>
    </row>
    <row r="29" spans="10:11" ht="12.75">
      <c r="J29" s="122"/>
      <c r="K29" s="12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L1:IV65536 J1:K4 K10:K11 K13:K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110" zoomScaleSheetLayoutView="110" zoomScalePageLayoutView="0" workbookViewId="0" topLeftCell="A10">
      <selection activeCell="F43" sqref="F43"/>
    </sheetView>
  </sheetViews>
  <sheetFormatPr defaultColWidth="9.00390625" defaultRowHeight="12.75"/>
  <cols>
    <col min="1" max="4" width="9.00390625" style="146" customWidth="1"/>
    <col min="5" max="5" width="47.8515625" style="146" bestFit="1" customWidth="1"/>
    <col min="6" max="6" width="47.8515625" style="146" customWidth="1"/>
    <col min="7" max="7" width="9.00390625" style="146" customWidth="1"/>
    <col min="8" max="8" width="0.42578125" style="146" customWidth="1"/>
    <col min="9" max="10" width="9.00390625" style="146" hidden="1" customWidth="1"/>
    <col min="11" max="16384" width="9.00390625" style="146" customWidth="1"/>
  </cols>
  <sheetData>
    <row r="1" spans="1:6" ht="12.75">
      <c r="A1" s="32"/>
      <c r="B1" s="32"/>
      <c r="C1" s="32"/>
      <c r="D1" s="32"/>
      <c r="E1" s="32"/>
      <c r="F1" s="32"/>
    </row>
    <row r="2" spans="1:6" ht="15.75">
      <c r="A2" s="352" t="s">
        <v>267</v>
      </c>
      <c r="B2" s="352"/>
      <c r="C2" s="352"/>
      <c r="D2" s="352"/>
      <c r="E2" s="352"/>
      <c r="F2" s="352"/>
    </row>
    <row r="3" spans="1:6" ht="12.75">
      <c r="A3" s="32"/>
      <c r="B3" s="32"/>
      <c r="C3" s="32"/>
      <c r="D3" s="32"/>
      <c r="E3" s="32"/>
      <c r="F3" s="32"/>
    </row>
    <row r="4" spans="1:6" ht="12.75" customHeight="1">
      <c r="A4" s="353" t="s">
        <v>302</v>
      </c>
      <c r="B4" s="353"/>
      <c r="C4" s="353"/>
      <c r="D4" s="353"/>
      <c r="E4" s="353"/>
      <c r="F4" s="353"/>
    </row>
    <row r="5" spans="1:6" ht="12.75" customHeight="1">
      <c r="A5" s="353"/>
      <c r="B5" s="353"/>
      <c r="C5" s="353"/>
      <c r="D5" s="353"/>
      <c r="E5" s="353"/>
      <c r="F5" s="353"/>
    </row>
    <row r="6" spans="1:6" ht="12.75" customHeight="1">
      <c r="A6" s="353"/>
      <c r="B6" s="353"/>
      <c r="C6" s="353"/>
      <c r="D6" s="353"/>
      <c r="E6" s="353"/>
      <c r="F6" s="353"/>
    </row>
    <row r="7" spans="1:6" ht="12.75" customHeight="1">
      <c r="A7" s="353"/>
      <c r="B7" s="353"/>
      <c r="C7" s="353"/>
      <c r="D7" s="353"/>
      <c r="E7" s="353"/>
      <c r="F7" s="353"/>
    </row>
    <row r="8" spans="1:6" ht="12.75" customHeight="1">
      <c r="A8" s="353"/>
      <c r="B8" s="353"/>
      <c r="C8" s="353"/>
      <c r="D8" s="353"/>
      <c r="E8" s="353"/>
      <c r="F8" s="353"/>
    </row>
    <row r="9" spans="1:6" ht="12.75" customHeight="1">
      <c r="A9" s="353"/>
      <c r="B9" s="353"/>
      <c r="C9" s="353"/>
      <c r="D9" s="353"/>
      <c r="E9" s="353"/>
      <c r="F9" s="353"/>
    </row>
    <row r="10" spans="1:6" ht="12.75" customHeight="1">
      <c r="A10" s="353"/>
      <c r="B10" s="353"/>
      <c r="C10" s="353"/>
      <c r="D10" s="353"/>
      <c r="E10" s="353"/>
      <c r="F10" s="353"/>
    </row>
    <row r="11" spans="1:6" ht="12.75">
      <c r="A11" s="354"/>
      <c r="B11" s="354"/>
      <c r="C11" s="354"/>
      <c r="D11" s="354"/>
      <c r="E11" s="354"/>
      <c r="F11" s="354"/>
    </row>
    <row r="12" spans="1:6" ht="12.75">
      <c r="A12" s="142" t="s">
        <v>369</v>
      </c>
      <c r="B12" s="142"/>
      <c r="C12" s="142"/>
      <c r="D12" s="142"/>
      <c r="E12" s="142" t="s">
        <v>374</v>
      </c>
      <c r="F12" s="142" t="s">
        <v>373</v>
      </c>
    </row>
    <row r="13" spans="1:6" ht="13.5" thickBot="1">
      <c r="A13" s="143" t="s">
        <v>376</v>
      </c>
      <c r="B13" s="143"/>
      <c r="C13" s="143"/>
      <c r="D13" s="143"/>
      <c r="E13" s="143" t="s">
        <v>371</v>
      </c>
      <c r="F13" s="143" t="s">
        <v>389</v>
      </c>
    </row>
    <row r="14" spans="1:6" ht="12.75">
      <c r="A14" s="355" t="s">
        <v>322</v>
      </c>
      <c r="B14" s="356"/>
      <c r="C14" s="356"/>
      <c r="D14" s="357"/>
      <c r="E14" s="358" t="s">
        <v>396</v>
      </c>
      <c r="F14" s="359"/>
    </row>
    <row r="15" spans="1:6" ht="12.75">
      <c r="A15" s="364" t="s">
        <v>378</v>
      </c>
      <c r="B15" s="365"/>
      <c r="C15" s="365"/>
      <c r="D15" s="366"/>
      <c r="E15" s="360" t="s">
        <v>397</v>
      </c>
      <c r="F15" s="361"/>
    </row>
    <row r="16" spans="1:6" ht="12.75">
      <c r="A16" s="349" t="s">
        <v>361</v>
      </c>
      <c r="B16" s="350"/>
      <c r="C16" s="350"/>
      <c r="D16" s="351"/>
      <c r="E16" s="360" t="s">
        <v>398</v>
      </c>
      <c r="F16" s="361"/>
    </row>
    <row r="17" spans="1:6" ht="12.75">
      <c r="A17" s="349" t="s">
        <v>363</v>
      </c>
      <c r="B17" s="350"/>
      <c r="C17" s="350"/>
      <c r="D17" s="351"/>
      <c r="E17" s="362" t="s">
        <v>398</v>
      </c>
      <c r="F17" s="363"/>
    </row>
    <row r="18" spans="1:6" ht="12.75">
      <c r="A18" s="349" t="s">
        <v>365</v>
      </c>
      <c r="B18" s="350"/>
      <c r="C18" s="350"/>
      <c r="D18" s="351"/>
      <c r="E18" s="360" t="s">
        <v>398</v>
      </c>
      <c r="F18" s="361"/>
    </row>
    <row r="19" spans="1:6" ht="12.75">
      <c r="A19" s="349" t="s">
        <v>358</v>
      </c>
      <c r="B19" s="350"/>
      <c r="C19" s="350"/>
      <c r="D19" s="351"/>
      <c r="E19" s="367" t="s">
        <v>399</v>
      </c>
      <c r="F19" s="368"/>
    </row>
    <row r="20" spans="1:6" ht="12.75">
      <c r="A20" s="349" t="s">
        <v>327</v>
      </c>
      <c r="B20" s="350"/>
      <c r="C20" s="350"/>
      <c r="D20" s="351"/>
      <c r="E20" s="360" t="s">
        <v>400</v>
      </c>
      <c r="F20" s="361"/>
    </row>
    <row r="21" spans="1:6" ht="12.75">
      <c r="A21" s="349" t="s">
        <v>381</v>
      </c>
      <c r="B21" s="350"/>
      <c r="C21" s="350"/>
      <c r="D21" s="351"/>
      <c r="E21" s="144" t="s">
        <v>372</v>
      </c>
      <c r="F21" s="151" t="s">
        <v>384</v>
      </c>
    </row>
    <row r="22" spans="1:6" ht="12.75">
      <c r="A22" s="349" t="s">
        <v>329</v>
      </c>
      <c r="B22" s="350"/>
      <c r="C22" s="350"/>
      <c r="D22" s="351"/>
      <c r="E22" s="144" t="s">
        <v>372</v>
      </c>
      <c r="F22" s="151" t="s">
        <v>372</v>
      </c>
    </row>
    <row r="23" spans="1:6" ht="12.75">
      <c r="A23" s="349" t="s">
        <v>344</v>
      </c>
      <c r="B23" s="350"/>
      <c r="C23" s="350"/>
      <c r="D23" s="351"/>
      <c r="E23" s="144" t="s">
        <v>372</v>
      </c>
      <c r="F23" s="151" t="s">
        <v>372</v>
      </c>
    </row>
    <row r="24" spans="1:6" ht="12.75">
      <c r="A24" s="349" t="s">
        <v>343</v>
      </c>
      <c r="B24" s="350"/>
      <c r="C24" s="350"/>
      <c r="D24" s="351"/>
      <c r="E24" s="144" t="s">
        <v>372</v>
      </c>
      <c r="F24" s="151" t="s">
        <v>372</v>
      </c>
    </row>
    <row r="25" spans="1:6" ht="12.75">
      <c r="A25" s="349" t="s">
        <v>334</v>
      </c>
      <c r="B25" s="350"/>
      <c r="C25" s="350"/>
      <c r="D25" s="351"/>
      <c r="E25" s="144" t="s">
        <v>372</v>
      </c>
      <c r="F25" s="151" t="s">
        <v>372</v>
      </c>
    </row>
    <row r="26" spans="1:6" ht="12.75">
      <c r="A26" s="349" t="s">
        <v>336</v>
      </c>
      <c r="B26" s="350"/>
      <c r="C26" s="350"/>
      <c r="D26" s="351"/>
      <c r="E26" s="145" t="s">
        <v>372</v>
      </c>
      <c r="F26" s="152" t="s">
        <v>372</v>
      </c>
    </row>
    <row r="27" spans="1:6" ht="12.75">
      <c r="A27" s="349" t="s">
        <v>324</v>
      </c>
      <c r="B27" s="350"/>
      <c r="C27" s="350"/>
      <c r="D27" s="351"/>
      <c r="E27" s="144" t="s">
        <v>372</v>
      </c>
      <c r="F27" s="151" t="s">
        <v>372</v>
      </c>
    </row>
    <row r="29" spans="1:6" s="147" customFormat="1" ht="12.75">
      <c r="A29" s="142" t="s">
        <v>369</v>
      </c>
      <c r="B29" s="142"/>
      <c r="C29" s="142"/>
      <c r="D29" s="142"/>
      <c r="E29" s="153" t="s">
        <v>385</v>
      </c>
      <c r="F29" s="153" t="s">
        <v>379</v>
      </c>
    </row>
    <row r="30" spans="1:6" s="147" customFormat="1" ht="13.5" thickBot="1">
      <c r="A30" s="143" t="s">
        <v>375</v>
      </c>
      <c r="B30" s="143"/>
      <c r="C30" s="143"/>
      <c r="D30" s="143"/>
      <c r="E30" s="143" t="s">
        <v>392</v>
      </c>
      <c r="F30" s="149" t="s">
        <v>389</v>
      </c>
    </row>
    <row r="31" spans="1:6" ht="12.75">
      <c r="A31" s="355" t="s">
        <v>322</v>
      </c>
      <c r="B31" s="356"/>
      <c r="C31" s="356"/>
      <c r="D31" s="357"/>
      <c r="E31" s="155" t="s">
        <v>388</v>
      </c>
      <c r="F31" s="150" t="s">
        <v>377</v>
      </c>
    </row>
    <row r="32" spans="1:6" ht="12.75">
      <c r="A32" s="364" t="s">
        <v>378</v>
      </c>
      <c r="B32" s="365"/>
      <c r="C32" s="365"/>
      <c r="D32" s="366"/>
      <c r="E32" s="156" t="s">
        <v>394</v>
      </c>
      <c r="F32" s="151" t="s">
        <v>370</v>
      </c>
    </row>
    <row r="33" spans="1:6" ht="12.75">
      <c r="A33" s="349" t="s">
        <v>361</v>
      </c>
      <c r="B33" s="350"/>
      <c r="C33" s="350"/>
      <c r="D33" s="351"/>
      <c r="E33" s="144" t="s">
        <v>370</v>
      </c>
      <c r="F33" s="154" t="s">
        <v>386</v>
      </c>
    </row>
    <row r="34" spans="1:6" ht="12.75">
      <c r="A34" s="349" t="s">
        <v>363</v>
      </c>
      <c r="B34" s="350"/>
      <c r="C34" s="350"/>
      <c r="D34" s="351"/>
      <c r="E34" s="144" t="s">
        <v>370</v>
      </c>
      <c r="F34" s="154" t="s">
        <v>386</v>
      </c>
    </row>
    <row r="35" spans="1:6" ht="12.75">
      <c r="A35" s="349" t="s">
        <v>365</v>
      </c>
      <c r="B35" s="350"/>
      <c r="C35" s="350"/>
      <c r="D35" s="351"/>
      <c r="E35" s="144" t="s">
        <v>370</v>
      </c>
      <c r="F35" s="154" t="s">
        <v>386</v>
      </c>
    </row>
    <row r="36" spans="1:6" ht="12.75">
      <c r="A36" s="349" t="s">
        <v>358</v>
      </c>
      <c r="B36" s="350"/>
      <c r="C36" s="350"/>
      <c r="D36" s="351"/>
      <c r="E36" s="144" t="s">
        <v>370</v>
      </c>
      <c r="F36" s="154" t="s">
        <v>387</v>
      </c>
    </row>
    <row r="37" spans="1:6" ht="12.75">
      <c r="A37" s="369" t="s">
        <v>381</v>
      </c>
      <c r="B37" s="159"/>
      <c r="C37" s="159"/>
      <c r="D37" s="160"/>
      <c r="E37" s="144" t="s">
        <v>377</v>
      </c>
      <c r="F37" s="151" t="s">
        <v>377</v>
      </c>
    </row>
    <row r="38" spans="1:6" ht="12.75">
      <c r="A38" s="349" t="s">
        <v>327</v>
      </c>
      <c r="B38" s="350"/>
      <c r="C38" s="350"/>
      <c r="D38" s="351"/>
      <c r="E38" s="148" t="s">
        <v>393</v>
      </c>
      <c r="F38" s="154" t="s">
        <v>395</v>
      </c>
    </row>
    <row r="39" spans="1:6" ht="12.75">
      <c r="A39" s="349" t="s">
        <v>329</v>
      </c>
      <c r="B39" s="350"/>
      <c r="C39" s="350"/>
      <c r="D39" s="351"/>
      <c r="E39" s="148" t="s">
        <v>393</v>
      </c>
      <c r="F39" s="151" t="s">
        <v>393</v>
      </c>
    </row>
    <row r="40" spans="1:6" ht="12.75">
      <c r="A40" s="349" t="s">
        <v>344</v>
      </c>
      <c r="B40" s="350"/>
      <c r="C40" s="350"/>
      <c r="D40" s="351"/>
      <c r="E40" s="148" t="s">
        <v>393</v>
      </c>
      <c r="F40" s="151" t="s">
        <v>393</v>
      </c>
    </row>
    <row r="41" spans="1:6" ht="12.75">
      <c r="A41" s="349" t="s">
        <v>343</v>
      </c>
      <c r="B41" s="350"/>
      <c r="C41" s="350"/>
      <c r="D41" s="351"/>
      <c r="E41" s="148" t="s">
        <v>393</v>
      </c>
      <c r="F41" s="151" t="s">
        <v>393</v>
      </c>
    </row>
    <row r="42" spans="1:6" ht="12.75">
      <c r="A42" s="349" t="s">
        <v>334</v>
      </c>
      <c r="B42" s="350"/>
      <c r="C42" s="350"/>
      <c r="D42" s="351"/>
      <c r="E42" s="148" t="s">
        <v>393</v>
      </c>
      <c r="F42" s="151" t="s">
        <v>393</v>
      </c>
    </row>
    <row r="43" spans="1:6" ht="12.75">
      <c r="A43" s="349" t="s">
        <v>336</v>
      </c>
      <c r="B43" s="350"/>
      <c r="C43" s="350"/>
      <c r="D43" s="351"/>
      <c r="E43" s="148" t="s">
        <v>393</v>
      </c>
      <c r="F43" s="151" t="s">
        <v>393</v>
      </c>
    </row>
    <row r="44" spans="1:6" ht="12.75">
      <c r="A44" s="349" t="s">
        <v>324</v>
      </c>
      <c r="B44" s="350"/>
      <c r="C44" s="350"/>
      <c r="D44" s="351"/>
      <c r="E44" s="148" t="s">
        <v>393</v>
      </c>
      <c r="F44" s="151" t="s">
        <v>393</v>
      </c>
    </row>
    <row r="45" spans="1:6" ht="12.75">
      <c r="A45" s="33"/>
      <c r="B45" s="33"/>
      <c r="C45" s="33"/>
      <c r="D45" s="33"/>
      <c r="E45" s="33"/>
      <c r="F45" s="33"/>
    </row>
  </sheetData>
  <sheetProtection/>
  <protectedRanges>
    <protectedRange sqref="A22:D22 A24:D24 A39:D39 A41:D41" name="Range1_12_1"/>
  </protectedRanges>
  <mergeCells count="38">
    <mergeCell ref="A27:D27"/>
    <mergeCell ref="A36:D36"/>
    <mergeCell ref="A20:D20"/>
    <mergeCell ref="E20:F20"/>
    <mergeCell ref="A32:D32"/>
    <mergeCell ref="A37:D37"/>
    <mergeCell ref="A44:D44"/>
    <mergeCell ref="A23:D23"/>
    <mergeCell ref="A24:D24"/>
    <mergeCell ref="A25:D25"/>
    <mergeCell ref="A26:D26"/>
    <mergeCell ref="A31:D31"/>
    <mergeCell ref="E17:F17"/>
    <mergeCell ref="E18:F18"/>
    <mergeCell ref="E15:F15"/>
    <mergeCell ref="A15:D15"/>
    <mergeCell ref="A22:D22"/>
    <mergeCell ref="A19:D19"/>
    <mergeCell ref="E19:F19"/>
    <mergeCell ref="A17:D17"/>
    <mergeCell ref="A18:D18"/>
    <mergeCell ref="A21:D21"/>
    <mergeCell ref="A2:F2"/>
    <mergeCell ref="A4:F10"/>
    <mergeCell ref="A11:F11"/>
    <mergeCell ref="A14:D14"/>
    <mergeCell ref="A16:D16"/>
    <mergeCell ref="E14:F14"/>
    <mergeCell ref="E16:F16"/>
    <mergeCell ref="A43:D43"/>
    <mergeCell ref="A33:D33"/>
    <mergeCell ref="A34:D34"/>
    <mergeCell ref="A35:D35"/>
    <mergeCell ref="A38:D38"/>
    <mergeCell ref="A39:D39"/>
    <mergeCell ref="A40:D40"/>
    <mergeCell ref="A41:D41"/>
    <mergeCell ref="A42:D4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Milotti-Akilić</cp:lastModifiedBy>
  <cp:lastPrinted>2016-10-19T12:33:55Z</cp:lastPrinted>
  <dcterms:created xsi:type="dcterms:W3CDTF">2008-10-17T11:51:54Z</dcterms:created>
  <dcterms:modified xsi:type="dcterms:W3CDTF">2016-10-25T10:50:30Z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